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ie\sim\users\47505042210\Documents\My Documents\KINNISVARA teema 2023\Jüri asjad\Tiigi 9a\"/>
    </mc:Choice>
  </mc:AlternateContent>
  <xr:revisionPtr revIDLastSave="0" documentId="8_{B8A4F59C-FF32-4FC1-9555-6ED1F9CC7BEB}" xr6:coauthVersionLast="46" xr6:coauthVersionMax="46" xr10:uidLastSave="{00000000-0000-0000-0000-000000000000}"/>
  <bookViews>
    <workbookView xWindow="-110" yWindow="-110" windowWidth="19420" windowHeight="10420" xr2:uid="{E9D054A2-7359-47A4-A81D-35CBD57F32A8}"/>
  </bookViews>
  <sheets>
    <sheet name="Lisa 6.1 Lisa 1 Parendustööd" sheetId="18" r:id="rId1"/>
    <sheet name="Lisa 6.1 Lisa 2 Sisustus" sheetId="2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'Lisa 6.1 Lisa 2 Sisustus'!$B$6:$H$168</definedName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 localSheetId="0">[2]hinnad!$F$3:$BQ$32</definedName>
    <definedName name="andmed">[3]hinnad!$F$3:$BQ$32</definedName>
    <definedName name="andmed_kogemus" localSheetId="0">[2]arendaja_haldaja_kogemus!$B$2:$P$16</definedName>
    <definedName name="andmed_kogemus">[3]arendaja_haldaja_kogemus!$B$2:$P$16</definedName>
    <definedName name="andmed_ruumide_sobivus" localSheetId="0">[2]üürniku_hinnangud!$F$2:$L$31</definedName>
    <definedName name="andmed_ruumide_sobivus">[3]üürniku_hinnangud!$F$2:$L$31</definedName>
    <definedName name="brutopind" localSheetId="0">#REF!</definedName>
    <definedName name="brutopind">[4]eelarve!$F$9</definedName>
    <definedName name="disk.määr" localSheetId="0">[2]algandmed!$B$1</definedName>
    <definedName name="disk.määr">[3]algandmed!$B$1</definedName>
    <definedName name="eelarve_kokku" localSheetId="0">#REF!</definedName>
    <definedName name="eelarve_kokku">[4]eelarve!$F$7</definedName>
    <definedName name="erikülgsednurkterased">#REF!</definedName>
    <definedName name="erikülgsednurkterased140">#REF!</definedName>
    <definedName name="erikülgsednurkterased70">#REF!</definedName>
    <definedName name="Etapp" localSheetId="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[5]platsikulud!$C$2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[6]MUDEL!$BA$1</definedName>
    <definedName name="kestvus">[5]platsikulud!$C$3</definedName>
    <definedName name="kestvus2">[5]platsikulud!$G$7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[7]Koostamine!$C$2</definedName>
    <definedName name="LISA">#REF!</definedName>
    <definedName name="lisakatuslagi">#REF!</definedName>
    <definedName name="ltasu">#REF!</definedName>
    <definedName name="Maksumus">[8]Absoluutaadr1!#REF!</definedName>
    <definedName name="maksuvaba">#REF!</definedName>
    <definedName name="max.parkimiskoha_maksumus" localSheetId="0">[2]algandmed!$B$2</definedName>
    <definedName name="max.parkimiskoha_maksumus">[3]algandmed!$B$2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[7]Koostamine!$G$1</definedName>
    <definedName name="objekt" localSheetId="0">[2]hinnad!$E$3:$E$32</definedName>
    <definedName name="objekt">[3]hinnad!$E$3:$E$32</definedName>
    <definedName name="objekt_ruumide_sobivus" localSheetId="0">[2]üürniku_hinnangud!$E$2:$E$31</definedName>
    <definedName name="objekt_ruumide_sobivus">[3]üürniku_hinnangud!$E$2:$E$31</definedName>
    <definedName name="objekti_aadress" localSheetId="0">#REF!</definedName>
    <definedName name="objekti_aadress">[4]eelarve!$F$6</definedName>
    <definedName name="pakkujad_kogemus" localSheetId="0">[2]arendaja_haldaja_kogemus!$A$2:$A$16</definedName>
    <definedName name="pakkujad_kogemus">[3]arendaja_haldaja_kogemus!$A$2:$A$16</definedName>
    <definedName name="paneelsein">#REF!</definedName>
    <definedName name="paneelsein3">'[9]muld,vund'!#REF!</definedName>
    <definedName name="pealkirjad" localSheetId="0">[2]hinnad!$F$2:$BQ$2</definedName>
    <definedName name="pealkirjad">[3]hinnad!$F$2:$BQ$2</definedName>
    <definedName name="pealkirjad_kogemus" localSheetId="0">[2]arendaja_haldaja_kogemus!$B$1:$P$1</definedName>
    <definedName name="pealkirjad_kogemus">[3]arendaja_haldaja_kogemus!$B$1:$P$1</definedName>
    <definedName name="pealkirjad_ruumide_sobivus" localSheetId="0">[2]üürniku_hinnangud!$F$1:$L$1</definedName>
    <definedName name="pealkirjad_ruumide_sobivus">[3]üürniku_hinnangud!$F$1:$L$1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 localSheetId="0">#REF!</definedName>
    <definedName name="prognoos_ilma_meeskonna_ja_yldkuludeta">#REF!</definedName>
    <definedName name="prognoos_ilma_yldkuludeta" localSheetId="0">#REF!</definedName>
    <definedName name="prognoos_ilma_yldkuludeta">#REF!</definedName>
    <definedName name="prognoos_ilma_yldkuludeta_kokku_rahavoos" localSheetId="0">#REF!</definedName>
    <definedName name="prognoos_ilma_yldkuludeta_kokku_rahavoos">#REF!</definedName>
    <definedName name="prognoos_kokku" localSheetId="0">#REF!</definedName>
    <definedName name="prognoos_kokku">#REF!</definedName>
    <definedName name="prognoos_kokku_koos_sissevool" localSheetId="0">#REF!</definedName>
    <definedName name="prognoos_kokku_koos_sissevool">#REF!</definedName>
    <definedName name="prognoosi_muutmise_aeg" localSheetId="0">#REF!</definedName>
    <definedName name="prognoosi_muutmise_aeg">[10]algne_eelarve_prognoosiga!#REF!</definedName>
    <definedName name="prognoosi_periood" localSheetId="0">#REF!</definedName>
    <definedName name="prognoosi_periood">#REF!</definedName>
    <definedName name="projekti_nimi" localSheetId="0">#REF!</definedName>
    <definedName name="projekti_nimi">[4]eelarve!$F$4</definedName>
    <definedName name="projekti_nr" localSheetId="0">#REF!</definedName>
    <definedName name="projekti_nr">[4]eelarve!$F$5</definedName>
    <definedName name="protsent">#REF!</definedName>
    <definedName name="punktid_asukohahinnang">#REF!</definedName>
    <definedName name="põrand">#REF!</definedName>
    <definedName name="Reserv" localSheetId="0">#REF!</definedName>
    <definedName name="Reserv">#REF!</definedName>
    <definedName name="seinad">#REF!</definedName>
    <definedName name="seintelisa">#REF!</definedName>
    <definedName name="siseviimistlus">#REF!</definedName>
    <definedName name="sissevool" localSheetId="0">#REF!</definedName>
    <definedName name="sissevool">#REF!</definedName>
    <definedName name="SOTS">#REF!</definedName>
    <definedName name="suletud_netopind" localSheetId="0">#REF!</definedName>
    <definedName name="suletud_netopind">[4]eelarve!$F$8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[7]Koostamine!$D$3</definedName>
    <definedName name="Tellija">[7]Koostamine!$G$2</definedName>
    <definedName name="tellisseinad">#REF!</definedName>
    <definedName name="terastalad">#REF!</definedName>
    <definedName name="Toode">[7]Koostamine!$G$3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8" l="1"/>
  <c r="E87" i="22"/>
  <c r="E76" i="22"/>
  <c r="E63" i="22"/>
  <c r="E58" i="22"/>
  <c r="E38" i="22"/>
  <c r="E93" i="22"/>
  <c r="F93" i="22"/>
  <c r="E19" i="22"/>
  <c r="H36" i="22"/>
  <c r="G88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H165" i="22" s="1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H129" i="22" s="1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2" i="22"/>
  <c r="F91" i="22"/>
  <c r="F90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D10" i="18"/>
  <c r="D21" i="18"/>
  <c r="H88" i="22" l="1"/>
  <c r="H166" i="22" s="1"/>
  <c r="D27" i="18" s="1"/>
  <c r="G129" i="22"/>
  <c r="G165" i="22"/>
  <c r="F88" i="22"/>
  <c r="D174" i="22" s="1"/>
  <c r="F129" i="22"/>
  <c r="D172" i="22" s="1"/>
  <c r="F165" i="22"/>
  <c r="D173" i="22" s="1"/>
  <c r="D16" i="18"/>
  <c r="F29" i="22" l="1"/>
  <c r="F8" i="22"/>
  <c r="D12" i="18" l="1"/>
  <c r="D29" i="18" l="1"/>
  <c r="F10" i="22" l="1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30" i="22"/>
  <c r="F31" i="22"/>
  <c r="F32" i="22"/>
  <c r="F33" i="22"/>
  <c r="F34" i="22"/>
  <c r="F35" i="22"/>
  <c r="F9" i="22"/>
  <c r="G36" i="22" s="1"/>
  <c r="G166" i="22" s="1"/>
  <c r="D26" i="18" s="1"/>
  <c r="D25" i="18" s="1"/>
  <c r="F36" i="22" l="1"/>
  <c r="D24" i="18"/>
  <c r="D171" i="22" l="1"/>
  <c r="D176" i="22" s="1"/>
  <c r="F166" i="22"/>
  <c r="D19" i="18"/>
  <c r="D8" i="18"/>
  <c r="D18" i="18" l="1"/>
  <c r="D7" i="18"/>
  <c r="D31" i="18" l="1"/>
  <c r="D33" i="18" l="1"/>
  <c r="D46" i="18"/>
  <c r="D47" i="18" s="1"/>
  <c r="D35" i="18"/>
  <c r="D38" i="18" l="1"/>
  <c r="D40" i="18" s="1"/>
  <c r="F167" i="22"/>
  <c r="D41" i="18" l="1"/>
  <c r="F168" i="22"/>
</calcChain>
</file>

<file path=xl/sharedStrings.xml><?xml version="1.0" encoding="utf-8"?>
<sst xmlns="http://schemas.openxmlformats.org/spreadsheetml/2006/main" count="487" uniqueCount="276">
  <si>
    <t>Lisa nr 1</t>
  </si>
  <si>
    <t>Üürilepingu nr Ü17152/19  lisale nr 6.5</t>
  </si>
  <si>
    <t>Tööde loetelu ja eeldatav maksumus - Narva, Tiigi tn 9a</t>
  </si>
  <si>
    <t>Jrk
nr</t>
  </si>
  <si>
    <t>Töö nimetus</t>
  </si>
  <si>
    <t>Eeldatav maksumus, EUR, km-ta</t>
  </si>
  <si>
    <t>ARENDUSTEGEVUS</t>
  </si>
  <si>
    <t>Kinnisvara omandamise ja väärtustamise kulud</t>
  </si>
  <si>
    <t>1.1.</t>
  </si>
  <si>
    <t>x</t>
  </si>
  <si>
    <t>Tellija muud arendusaegsed kulud; va intress</t>
  </si>
  <si>
    <t>2.1.</t>
  </si>
  <si>
    <t>Omanikujärelevalve</t>
  </si>
  <si>
    <t>Liitumised</t>
  </si>
  <si>
    <t>3.1.</t>
  </si>
  <si>
    <t>Elektriliitumine</t>
  </si>
  <si>
    <t>3.2.</t>
  </si>
  <si>
    <t>Vee liitumine</t>
  </si>
  <si>
    <t>3.3.</t>
  </si>
  <si>
    <t>Kütte liitumine</t>
  </si>
  <si>
    <t>Projektijuhtimise otsesed kulud</t>
  </si>
  <si>
    <t>4.1.</t>
  </si>
  <si>
    <t>Projektmeeskonna ehitusaegne kulu</t>
  </si>
  <si>
    <t>EHITAMINE</t>
  </si>
  <si>
    <t>Projekteerimine ja uuringud</t>
  </si>
  <si>
    <t>5.1.</t>
  </si>
  <si>
    <t>Tööprojekti koostamine</t>
  </si>
  <si>
    <t>Ehituslepingud</t>
  </si>
  <si>
    <t>6.1.</t>
  </si>
  <si>
    <t>Hoone ehitustööd ja tööprojekt</t>
  </si>
  <si>
    <t>6.2.</t>
  </si>
  <si>
    <t>Parkla ehitustööd ja tööprojekt</t>
  </si>
  <si>
    <t>SISUSTAMINE</t>
  </si>
  <si>
    <t>Sisustus ja kunstiteosed</t>
  </si>
  <si>
    <t>7.1.</t>
  </si>
  <si>
    <t>Tavasisustus</t>
  </si>
  <si>
    <t>7.2.</t>
  </si>
  <si>
    <t>Erisisustus</t>
  </si>
  <si>
    <t>7.3.</t>
  </si>
  <si>
    <t>Kunst</t>
  </si>
  <si>
    <t>RESERV</t>
  </si>
  <si>
    <t>EELDATAV MAKSUMUS KOKKU KAUDSETE KULUDETA, KM-TA</t>
  </si>
  <si>
    <t>PROJEKTIJUHTIMISE KAUDNE KULU 2,5%, KM-TA</t>
  </si>
  <si>
    <t>EHITUSTÖÖDE AEGNE INTRESSIKULU, KM-TA</t>
  </si>
  <si>
    <t>EELDATAV MAKSUMUS KOKKU KOOS KAUDSETE KULUDE JA INTRESSIKULUGA, KM-TA</t>
  </si>
  <si>
    <t>SISSEVOOL (PPA eelarvest finatseeritav osa), KM-TA</t>
  </si>
  <si>
    <t>EELDATAV MAKSUMUS KOOS KAUDSETE KULUDE JA SISSEVOOLUGA, KM-TA</t>
  </si>
  <si>
    <t>KÄIBEMAKS 20%</t>
  </si>
  <si>
    <t>EELDATAV MAKSUMUS KOKKU, KM-GA</t>
  </si>
  <si>
    <t>Tööde rahastamine</t>
  </si>
  <si>
    <t xml:space="preserve">PPA eelarvest, km-ta </t>
  </si>
  <si>
    <t>RKASi optimeerimisreservist, km-ta</t>
  </si>
  <si>
    <t>Eeldatav maksumus kokku kaudsete kuludeta, km-ta</t>
  </si>
  <si>
    <t>Kapitalikomponendi maksete aluseks olev summa, km-ta</t>
  </si>
  <si>
    <t>Lisa nr 2</t>
  </si>
  <si>
    <t xml:space="preserve">Sisustuse nimekiri ja eeldatav maksumus </t>
  </si>
  <si>
    <t>KORDONIHOONE</t>
  </si>
  <si>
    <t>Tähis</t>
  </si>
  <si>
    <t>Nimetus</t>
  </si>
  <si>
    <t>Kogus, tk</t>
  </si>
  <si>
    <t>Hind, 
EUR, km-ta</t>
  </si>
  <si>
    <t>Kordonihoone sisustus</t>
  </si>
  <si>
    <t>M1</t>
  </si>
  <si>
    <t>Valamupeegel 600x25x900mm (EM)</t>
  </si>
  <si>
    <t>M2</t>
  </si>
  <si>
    <t>Vitriinkapp (EM)</t>
  </si>
  <si>
    <t>M3</t>
  </si>
  <si>
    <t>Töölaud</t>
  </si>
  <si>
    <t>M4</t>
  </si>
  <si>
    <t>Sahtliboks</t>
  </si>
  <si>
    <t>M5</t>
  </si>
  <si>
    <t>Töötool</t>
  </si>
  <si>
    <t>M6</t>
  </si>
  <si>
    <t>Dokumendikapp</t>
  </si>
  <si>
    <t>M7</t>
  </si>
  <si>
    <t>Klienditool</t>
  </si>
  <si>
    <t>M8</t>
  </si>
  <si>
    <t>Laoriiul</t>
  </si>
  <si>
    <t>M9</t>
  </si>
  <si>
    <t>Klassilaud</t>
  </si>
  <si>
    <t>M10</t>
  </si>
  <si>
    <t>Klassitool</t>
  </si>
  <si>
    <t>M11</t>
  </si>
  <si>
    <t>Söögilaud</t>
  </si>
  <si>
    <t>M12</t>
  </si>
  <si>
    <t>Köögimööbel 1 (EM)</t>
  </si>
  <si>
    <t>M13</t>
  </si>
  <si>
    <t>Riidekapp</t>
  </si>
  <si>
    <t>M14</t>
  </si>
  <si>
    <t>Voodi (EM)</t>
  </si>
  <si>
    <t>M15</t>
  </si>
  <si>
    <t>Riidestange</t>
  </si>
  <si>
    <t>M16</t>
  </si>
  <si>
    <t>Diivan</t>
  </si>
  <si>
    <t>M17</t>
  </si>
  <si>
    <t>Diivanilaud</t>
  </si>
  <si>
    <t>M18</t>
  </si>
  <si>
    <t>Abilaud</t>
  </si>
  <si>
    <t>M19</t>
  </si>
  <si>
    <t>Valge tahvel</t>
  </si>
  <si>
    <t>M20</t>
  </si>
  <si>
    <t>Arhiivikapp</t>
  </si>
  <si>
    <t>M21</t>
  </si>
  <si>
    <t>Tugitool</t>
  </si>
  <si>
    <t>M22</t>
  </si>
  <si>
    <t>Koristusvahendite kapp</t>
  </si>
  <si>
    <t>M23</t>
  </si>
  <si>
    <t>Öökapp</t>
  </si>
  <si>
    <t>M25</t>
  </si>
  <si>
    <t>Kirjutuslaud</t>
  </si>
  <si>
    <t>M26</t>
  </si>
  <si>
    <t>Seinapeegel 699x5x1500mm (EM)</t>
  </si>
  <si>
    <t>M28</t>
  </si>
  <si>
    <t>Köögimööbel 2 (EM)</t>
  </si>
  <si>
    <t>M29</t>
  </si>
  <si>
    <t>Esiku kapp (EM)</t>
  </si>
  <si>
    <t>M30</t>
  </si>
  <si>
    <t>Riidekapp 3</t>
  </si>
  <si>
    <t>Suurköögi tehnoloogia</t>
  </si>
  <si>
    <t>Külmkamber -2+2C Integr.üksus</t>
  </si>
  <si>
    <t>Külmkambri riiulid</t>
  </si>
  <si>
    <t>Sügavkülmkapp 670l -22-15C digit</t>
  </si>
  <si>
    <t>Põrandariiulid</t>
  </si>
  <si>
    <t>Kätepesuvalamu</t>
  </si>
  <si>
    <t>Töölaud valamuga</t>
  </si>
  <si>
    <t>Segisti</t>
  </si>
  <si>
    <t>Köögiviljatükeldaja</t>
  </si>
  <si>
    <t>Tööpinnaga kapp</t>
  </si>
  <si>
    <t>Lauariiul</t>
  </si>
  <si>
    <t>Digitaalne lauakaal 2/5-20kg</t>
  </si>
  <si>
    <t>Planetaarmikser 20l</t>
  </si>
  <si>
    <t>Elektrikeedukatel 60l EasyLine</t>
  </si>
  <si>
    <t>Vasak jalg/piilar</t>
  </si>
  <si>
    <t>Kapp tööpinnaga</t>
  </si>
  <si>
    <t>Elektripliit 4 kandilise plaadiga</t>
  </si>
  <si>
    <t>Neutraalne tööpind</t>
  </si>
  <si>
    <t>Avatud alus</t>
  </si>
  <si>
    <t>Elektriline kombiahi 6 GN1/1 pesuga</t>
  </si>
  <si>
    <t>Aluskapp siinidega</t>
  </si>
  <si>
    <t>Saumisker Bermixer Pro</t>
  </si>
  <si>
    <t>Segisti valamule</t>
  </si>
  <si>
    <t>Külmsahtlikapp</t>
  </si>
  <si>
    <t>Planetaarmikser 5l</t>
  </si>
  <si>
    <t>Seinakapp lükandustega</t>
  </si>
  <si>
    <t>Põrandariiul</t>
  </si>
  <si>
    <t>Korvialus</t>
  </si>
  <si>
    <t>Külmvitriin jahekapiga</t>
  </si>
  <si>
    <t>Marmiit soojakapiga</t>
  </si>
  <si>
    <t>Külmsüvend jalgadel</t>
  </si>
  <si>
    <t>Kassalett</t>
  </si>
  <si>
    <t>Sorteerimislaud</t>
  </si>
  <si>
    <t>Eelpesulaud valamuga ja alusriiuliga</t>
  </si>
  <si>
    <t>Eelpesudušš ühe õõnega</t>
  </si>
  <si>
    <t>Kuppelnõudepesumasin, 80k/h</t>
  </si>
  <si>
    <t>Seinariiul</t>
  </si>
  <si>
    <t>Mahalaadimislaud</t>
  </si>
  <si>
    <t>Koristuvahendite kapp</t>
  </si>
  <si>
    <t>Käru 8 nõudepesukorvile</t>
  </si>
  <si>
    <t>Valamulaud 2 valamuga</t>
  </si>
  <si>
    <t>Eelpesudušš</t>
  </si>
  <si>
    <t>Klapitav riiul</t>
  </si>
  <si>
    <t>Kallutatav elektripraepann 60l</t>
  </si>
  <si>
    <t>Suurköögi tehnoloogia kokku</t>
  </si>
  <si>
    <t xml:space="preserve">Juhtimiskeskuse I korrus </t>
  </si>
  <si>
    <t>M-1</t>
  </si>
  <si>
    <t>Operaatorite laud 1 (EM)</t>
  </si>
  <si>
    <t>M-2</t>
  </si>
  <si>
    <t>Operaatorite laud 2 (EM)</t>
  </si>
  <si>
    <t>M-3</t>
  </si>
  <si>
    <t>-</t>
  </si>
  <si>
    <t>Ekraanid UHD TV ekraan 85"</t>
  </si>
  <si>
    <t>M-4</t>
  </si>
  <si>
    <t>M-5</t>
  </si>
  <si>
    <t>Juhi töölaud (EM)</t>
  </si>
  <si>
    <t>M-6</t>
  </si>
  <si>
    <t>Dokumendikapp kõrge</t>
  </si>
  <si>
    <t>M-7</t>
  </si>
  <si>
    <t>Kaardistend (EM)</t>
  </si>
  <si>
    <t>M-8</t>
  </si>
  <si>
    <t>Laoriiul varustusele</t>
  </si>
  <si>
    <t>M-9</t>
  </si>
  <si>
    <t>Nõupidamislaud</t>
  </si>
  <si>
    <t>M-10</t>
  </si>
  <si>
    <t>M-11</t>
  </si>
  <si>
    <t>Dokumendikapp madal</t>
  </si>
  <si>
    <t>M-12</t>
  </si>
  <si>
    <t>Relvapuhastuslaud (EM)</t>
  </si>
  <si>
    <t>M-14</t>
  </si>
  <si>
    <t>Sahtliboks tööriistadele</t>
  </si>
  <si>
    <t>M-15</t>
  </si>
  <si>
    <t>Relvuri töölaud (EM)</t>
  </si>
  <si>
    <t>M-16</t>
  </si>
  <si>
    <t>M-17</t>
  </si>
  <si>
    <t>Relvuri töötool</t>
  </si>
  <si>
    <t>M-18</t>
  </si>
  <si>
    <t>TP ja TR5 1018x406 ava (TELLIJA VALIK)</t>
  </si>
  <si>
    <t>M-19</t>
  </si>
  <si>
    <t>TR10 1000x600x2200 (TELLIJA VALIK)</t>
  </si>
  <si>
    <t>M-20</t>
  </si>
  <si>
    <t>Isikuvarustus 1000x600x2200 (TELLIJA VALIK)</t>
  </si>
  <si>
    <t>M-21</t>
  </si>
  <si>
    <t>TP ja TR5 1018x406 uks (TELLIJA VALIK)</t>
  </si>
  <si>
    <t>M-22</t>
  </si>
  <si>
    <t>TP15 900x300 (TELLIJA VALIK)</t>
  </si>
  <si>
    <t>M-23</t>
  </si>
  <si>
    <t>M-24</t>
  </si>
  <si>
    <t xml:space="preserve">Side töölaud </t>
  </si>
  <si>
    <t>M-25</t>
  </si>
  <si>
    <t>Dokumendikapp keskmine</t>
  </si>
  <si>
    <t>M-27</t>
  </si>
  <si>
    <t>Tühilasutoru</t>
  </si>
  <si>
    <t>M-28</t>
  </si>
  <si>
    <t>Riiul 1200x400x2200 (TELLIJA VALIK)</t>
  </si>
  <si>
    <t>M-29</t>
  </si>
  <si>
    <t>Riiul üksuse varustus 1200x600x2200  (TELLIJA VALIK)</t>
  </si>
  <si>
    <t>M-30</t>
  </si>
  <si>
    <t>Riiul 600x600x2200 mm (TELLIJA VALIK)</t>
  </si>
  <si>
    <t>M-31</t>
  </si>
  <si>
    <t>Metallkapp erivahendid 1500x600x2200 (TELLIJA VALIK)</t>
  </si>
  <si>
    <t>M-32</t>
  </si>
  <si>
    <t>TR10 900x500 (TELLIJA VALIK)</t>
  </si>
  <si>
    <t>M-33</t>
  </si>
  <si>
    <t>Metallriiul erivahendid 1500x600x2200 (TELLIJA VALIK)</t>
  </si>
  <si>
    <t>M-34</t>
  </si>
  <si>
    <t>M-34/1; M-34/2</t>
  </si>
  <si>
    <t>Köögimööbel alumine, ülemine (EM)</t>
  </si>
  <si>
    <t>M-35</t>
  </si>
  <si>
    <t>Nõupidamistool</t>
  </si>
  <si>
    <t>M-36</t>
  </si>
  <si>
    <t>M-37</t>
  </si>
  <si>
    <t>Metallist dokumendikapp</t>
  </si>
  <si>
    <t>Lähikuvaprojektor</t>
  </si>
  <si>
    <t>Juhtimiskeskuse I korrus kokku</t>
  </si>
  <si>
    <t xml:space="preserve">Juhtimsikeskuse II korrus </t>
  </si>
  <si>
    <t>Söögitool</t>
  </si>
  <si>
    <t>Köögimööbel (EM)</t>
  </si>
  <si>
    <t>Töölaud 3</t>
  </si>
  <si>
    <t>Sahtliboks 2</t>
  </si>
  <si>
    <t>Töötool 2</t>
  </si>
  <si>
    <t>Dokumendikapp 2</t>
  </si>
  <si>
    <t>Klienditool 2</t>
  </si>
  <si>
    <t>Seinapeegel 600x25x1500 (EM)</t>
  </si>
  <si>
    <t>Pink</t>
  </si>
  <si>
    <t>Valamupeegel 3 600x25x900 (EM)</t>
  </si>
  <si>
    <t>Hantliriiul</t>
  </si>
  <si>
    <t>Kükipuur</t>
  </si>
  <si>
    <t>Surumispink</t>
  </si>
  <si>
    <t>Seljalihasepink</t>
  </si>
  <si>
    <t>Reguleeritav kaldpink</t>
  </si>
  <si>
    <t>Üla- ja alatõmbeplokk</t>
  </si>
  <si>
    <t>Jooksumatt</t>
  </si>
  <si>
    <t>M24</t>
  </si>
  <si>
    <t>Veloergomeeter</t>
  </si>
  <si>
    <t>Sõudeergomeeter</t>
  </si>
  <si>
    <t>Kõhulihasepink</t>
  </si>
  <si>
    <t>M27</t>
  </si>
  <si>
    <t>Lõuatõmbetoru</t>
  </si>
  <si>
    <t>Võimlemismatt</t>
  </si>
  <si>
    <t>Poksikott</t>
  </si>
  <si>
    <t>Seinanagi</t>
  </si>
  <si>
    <t>Hantlite komplekt</t>
  </si>
  <si>
    <t>Tõstekang</t>
  </si>
  <si>
    <t>Kangilukud</t>
  </si>
  <si>
    <t>Ketaste komplekt</t>
  </si>
  <si>
    <t>Juhtimsikeskuse II korrus kokku</t>
  </si>
  <si>
    <t>Eeldatav maksumus kokku, km-ta:</t>
  </si>
  <si>
    <t>Käibemaks 20 %</t>
  </si>
  <si>
    <t>Eeldatav maksumus kokku, km-ga:</t>
  </si>
  <si>
    <t>JUHTIMISKESKUS 1K + EKRAANID 18 TK</t>
  </si>
  <si>
    <t>JUHTIMISKESKUS 2K</t>
  </si>
  <si>
    <t>SUURKÖÖGITEHNOLOOGIA</t>
  </si>
  <si>
    <t>kokku</t>
  </si>
  <si>
    <t>Reserv (sh ehituslepingu indekseerimine)</t>
  </si>
  <si>
    <t>Märkus:</t>
  </si>
  <si>
    <t>Tavasisustuse asendamise ja hooldamise kohustus on üürileandjal</t>
  </si>
  <si>
    <t>Erisisustuse asendamise ja hooldamise kohustus on üürnikul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</si>
</sst>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k_r_-;\-* #,##0.00\ _k_r_-;_-* &quot;-&quot;??\ _k_r_-;_-@_-"/>
    <numFmt numFmtId="165" formatCode="_(* #,##0.00_);_(* \(#,##0.00\);_(* &quot;-&quot;??_);_(@_)"/>
    <numFmt numFmtId="166" formatCode="_-* #,##0\ &quot;€&quot;_-;\-* #,##0\ &quot;€&quot;_-;_-* &quot;-&quot;??\ &quot;€&quot;_-;_-@_-"/>
    <numFmt numFmtId="167" formatCode="_-* #,##0.0000\ &quot;€&quot;_-;\-* #,##0.0000\ &quot;€&quot;_-;_-* &quot;-&quot;??\ &quot;€&quot;_-;_-@_-"/>
    <numFmt numFmtId="168" formatCode="#,##0.000"/>
    <numFmt numFmtId="169" formatCode="_-* #,##0.000\ &quot;€&quot;_-;\-* #,##0.000\ &quot;€&quot;_-;_-* &quot;-&quot;???\ &quot;€&quot;_-;_-@_-"/>
    <numFmt numFmtId="170" formatCode="_-* #,##0_-;\-* #,##0_-;_-* &quot;-&quot;??_-;_-@_-"/>
  </numFmts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3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E6E6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3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9" fillId="0" borderId="0"/>
    <xf numFmtId="165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10" applyFont="1"/>
    <xf numFmtId="4" fontId="1" fillId="0" borderId="0" xfId="10" applyNumberFormat="1" applyFont="1" applyAlignment="1">
      <alignment horizontal="center"/>
    </xf>
    <xf numFmtId="4" fontId="1" fillId="0" borderId="0" xfId="10" applyNumberFormat="1" applyFont="1"/>
    <xf numFmtId="0" fontId="13" fillId="0" borderId="0" xfId="0" applyFont="1"/>
    <xf numFmtId="4" fontId="15" fillId="0" borderId="0" xfId="11" applyNumberFormat="1" applyFont="1" applyAlignment="1">
      <alignment horizontal="right"/>
    </xf>
    <xf numFmtId="4" fontId="11" fillId="0" borderId="0" xfId="11" applyNumberFormat="1" applyFont="1" applyAlignment="1">
      <alignment horizontal="right"/>
    </xf>
    <xf numFmtId="0" fontId="15" fillId="0" borderId="0" xfId="10" applyFont="1" applyAlignment="1">
      <alignment vertical="center"/>
    </xf>
    <xf numFmtId="0" fontId="15" fillId="0" borderId="3" xfId="10" applyFont="1" applyBorder="1" applyAlignment="1">
      <alignment vertical="center" wrapText="1"/>
    </xf>
    <xf numFmtId="0" fontId="15" fillId="2" borderId="6" xfId="10" applyFont="1" applyFill="1" applyBorder="1" applyAlignment="1">
      <alignment vertical="center" wrapText="1"/>
    </xf>
    <xf numFmtId="0" fontId="11" fillId="0" borderId="6" xfId="10" applyFont="1" applyBorder="1" applyAlignment="1">
      <alignment vertical="center" wrapText="1"/>
    </xf>
    <xf numFmtId="0" fontId="11" fillId="0" borderId="0" xfId="10" applyFont="1" applyAlignment="1">
      <alignment vertical="center" wrapText="1"/>
    </xf>
    <xf numFmtId="4" fontId="15" fillId="0" borderId="0" xfId="10" applyNumberFormat="1" applyFont="1" applyAlignment="1">
      <alignment vertical="center"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10" applyFont="1"/>
    <xf numFmtId="16" fontId="13" fillId="0" borderId="0" xfId="0" applyNumberFormat="1" applyFont="1"/>
    <xf numFmtId="3" fontId="13" fillId="0" borderId="0" xfId="0" applyNumberFormat="1" applyFont="1"/>
    <xf numFmtId="3" fontId="9" fillId="0" borderId="0" xfId="11" applyNumberFormat="1" applyAlignment="1">
      <alignment horizontal="right"/>
    </xf>
    <xf numFmtId="0" fontId="10" fillId="0" borderId="0" xfId="11" applyFont="1" applyAlignment="1">
      <alignment horizontal="right"/>
    </xf>
    <xf numFmtId="3" fontId="17" fillId="3" borderId="11" xfId="10" applyNumberFormat="1" applyFont="1" applyFill="1" applyBorder="1" applyAlignment="1">
      <alignment vertical="center" wrapText="1"/>
    </xf>
    <xf numFmtId="0" fontId="11" fillId="3" borderId="17" xfId="10" applyFont="1" applyFill="1" applyBorder="1" applyAlignment="1">
      <alignment vertical="center" wrapText="1"/>
    </xf>
    <xf numFmtId="0" fontId="11" fillId="3" borderId="4" xfId="10" applyFont="1" applyFill="1" applyBorder="1" applyAlignment="1">
      <alignment vertical="center" wrapText="1"/>
    </xf>
    <xf numFmtId="0" fontId="11" fillId="3" borderId="25" xfId="10" applyFont="1" applyFill="1" applyBorder="1" applyAlignment="1">
      <alignment vertical="center" wrapText="1"/>
    </xf>
    <xf numFmtId="0" fontId="11" fillId="3" borderId="26" xfId="10" applyFont="1" applyFill="1" applyBorder="1" applyAlignment="1">
      <alignment vertical="center" wrapText="1"/>
    </xf>
    <xf numFmtId="0" fontId="11" fillId="3" borderId="6" xfId="10" applyFont="1" applyFill="1" applyBorder="1" applyAlignment="1">
      <alignment vertical="center" wrapText="1"/>
    </xf>
    <xf numFmtId="0" fontId="11" fillId="3" borderId="3" xfId="10" applyFont="1" applyFill="1" applyBorder="1" applyAlignment="1">
      <alignment vertical="center" wrapText="1"/>
    </xf>
    <xf numFmtId="3" fontId="11" fillId="3" borderId="11" xfId="10" applyNumberFormat="1" applyFont="1" applyFill="1" applyBorder="1" applyAlignment="1">
      <alignment vertical="center" wrapText="1"/>
    </xf>
    <xf numFmtId="3" fontId="11" fillId="3" borderId="7" xfId="10" applyNumberFormat="1" applyFont="1" applyFill="1" applyBorder="1" applyAlignment="1">
      <alignment vertical="center" wrapText="1"/>
    </xf>
    <xf numFmtId="3" fontId="11" fillId="3" borderId="5" xfId="10" applyNumberFormat="1" applyFont="1" applyFill="1" applyBorder="1" applyAlignment="1">
      <alignment vertical="center" wrapText="1"/>
    </xf>
    <xf numFmtId="3" fontId="11" fillId="3" borderId="24" xfId="10" applyNumberFormat="1" applyFont="1" applyFill="1" applyBorder="1" applyAlignment="1">
      <alignment vertical="center" wrapText="1"/>
    </xf>
    <xf numFmtId="0" fontId="15" fillId="0" borderId="4" xfId="10" applyFont="1" applyBorder="1" applyAlignment="1">
      <alignment vertical="center" wrapText="1"/>
    </xf>
    <xf numFmtId="2" fontId="15" fillId="2" borderId="1" xfId="10" applyNumberFormat="1" applyFont="1" applyFill="1" applyBorder="1" applyAlignment="1">
      <alignment vertical="center" wrapText="1"/>
    </xf>
    <xf numFmtId="2" fontId="11" fillId="0" borderId="1" xfId="10" applyNumberFormat="1" applyFont="1" applyBorder="1" applyAlignment="1">
      <alignment vertical="center" wrapText="1"/>
    </xf>
    <xf numFmtId="0" fontId="15" fillId="2" borderId="1" xfId="10" applyFont="1" applyFill="1" applyBorder="1" applyAlignment="1">
      <alignment vertical="center" wrapText="1"/>
    </xf>
    <xf numFmtId="4" fontId="15" fillId="0" borderId="29" xfId="10" applyNumberFormat="1" applyFont="1" applyBorder="1" applyAlignment="1">
      <alignment horizontal="center" vertical="center" wrapText="1"/>
    </xf>
    <xf numFmtId="3" fontId="15" fillId="3" borderId="30" xfId="10" applyNumberFormat="1" applyFont="1" applyFill="1" applyBorder="1" applyAlignment="1">
      <alignment vertical="center" wrapText="1"/>
    </xf>
    <xf numFmtId="3" fontId="15" fillId="2" borderId="30" xfId="10" applyNumberFormat="1" applyFont="1" applyFill="1" applyBorder="1" applyAlignment="1">
      <alignment vertical="center" wrapText="1"/>
    </xf>
    <xf numFmtId="3" fontId="11" fillId="0" borderId="30" xfId="10" applyNumberFormat="1" applyFont="1" applyBorder="1" applyAlignment="1">
      <alignment vertical="center" wrapText="1"/>
    </xf>
    <xf numFmtId="3" fontId="17" fillId="3" borderId="23" xfId="10" applyNumberFormat="1" applyFont="1" applyFill="1" applyBorder="1" applyAlignment="1">
      <alignment vertical="center" wrapText="1"/>
    </xf>
    <xf numFmtId="0" fontId="18" fillId="3" borderId="1" xfId="10" applyFont="1" applyFill="1" applyBorder="1" applyAlignment="1">
      <alignment vertical="center" wrapText="1"/>
    </xf>
    <xf numFmtId="0" fontId="13" fillId="0" borderId="35" xfId="0" applyFont="1" applyBorder="1"/>
    <xf numFmtId="0" fontId="13" fillId="0" borderId="36" xfId="0" applyFont="1" applyBorder="1" applyAlignment="1">
      <alignment horizontal="left"/>
    </xf>
    <xf numFmtId="0" fontId="0" fillId="0" borderId="36" xfId="0" applyBorder="1"/>
    <xf numFmtId="0" fontId="13" fillId="0" borderId="38" xfId="0" applyFont="1" applyBorder="1" applyAlignment="1">
      <alignment horizontal="left"/>
    </xf>
    <xf numFmtId="0" fontId="0" fillId="0" borderId="39" xfId="0" applyBorder="1"/>
    <xf numFmtId="0" fontId="14" fillId="0" borderId="0" xfId="0" applyFont="1"/>
    <xf numFmtId="3" fontId="0" fillId="0" borderId="0" xfId="0" applyNumberFormat="1"/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13" fillId="0" borderId="43" xfId="0" applyFont="1" applyBorder="1"/>
    <xf numFmtId="0" fontId="13" fillId="0" borderId="44" xfId="0" applyFont="1" applyBorder="1" applyAlignment="1">
      <alignment horizontal="left"/>
    </xf>
    <xf numFmtId="0" fontId="2" fillId="4" borderId="9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4" fillId="4" borderId="42" xfId="0" applyFont="1" applyFill="1" applyBorder="1" applyAlignment="1">
      <alignment horizontal="center" wrapText="1"/>
    </xf>
    <xf numFmtId="3" fontId="14" fillId="4" borderId="14" xfId="0" applyNumberFormat="1" applyFont="1" applyFill="1" applyBorder="1" applyAlignment="1">
      <alignment horizontal="center" wrapText="1"/>
    </xf>
    <xf numFmtId="3" fontId="2" fillId="4" borderId="16" xfId="0" applyNumberFormat="1" applyFont="1" applyFill="1" applyBorder="1" applyAlignment="1">
      <alignment horizontal="center"/>
    </xf>
    <xf numFmtId="3" fontId="2" fillId="4" borderId="11" xfId="0" applyNumberFormat="1" applyFont="1" applyFill="1" applyBorder="1" applyAlignment="1">
      <alignment horizontal="center"/>
    </xf>
    <xf numFmtId="0" fontId="13" fillId="4" borderId="46" xfId="0" applyFont="1" applyFill="1" applyBorder="1"/>
    <xf numFmtId="0" fontId="2" fillId="4" borderId="47" xfId="0" applyFont="1" applyFill="1" applyBorder="1" applyAlignment="1">
      <alignment horizontal="left"/>
    </xf>
    <xf numFmtId="0" fontId="14" fillId="4" borderId="48" xfId="0" applyFont="1" applyFill="1" applyBorder="1" applyAlignment="1">
      <alignment horizontal="center"/>
    </xf>
    <xf numFmtId="0" fontId="14" fillId="4" borderId="48" xfId="0" applyFont="1" applyFill="1" applyBorder="1" applyAlignment="1">
      <alignment horizontal="center" wrapText="1"/>
    </xf>
    <xf numFmtId="3" fontId="13" fillId="4" borderId="29" xfId="0" applyNumberFormat="1" applyFont="1" applyFill="1" applyBorder="1"/>
    <xf numFmtId="3" fontId="13" fillId="4" borderId="49" xfId="0" applyNumberFormat="1" applyFont="1" applyFill="1" applyBorder="1" applyAlignment="1">
      <alignment horizontal="center" vertical="center"/>
    </xf>
    <xf numFmtId="3" fontId="13" fillId="4" borderId="5" xfId="0" applyNumberFormat="1" applyFont="1" applyFill="1" applyBorder="1" applyAlignment="1">
      <alignment horizontal="center" vertical="center"/>
    </xf>
    <xf numFmtId="0" fontId="2" fillId="4" borderId="47" xfId="0" applyFont="1" applyFill="1" applyBorder="1"/>
    <xf numFmtId="0" fontId="13" fillId="0" borderId="53" xfId="0" applyFont="1" applyBorder="1"/>
    <xf numFmtId="0" fontId="0" fillId="0" borderId="56" xfId="0" applyBorder="1"/>
    <xf numFmtId="0" fontId="13" fillId="4" borderId="57" xfId="0" applyFont="1" applyFill="1" applyBorder="1"/>
    <xf numFmtId="0" fontId="2" fillId="4" borderId="58" xfId="0" applyFont="1" applyFill="1" applyBorder="1"/>
    <xf numFmtId="0" fontId="13" fillId="0" borderId="59" xfId="0" applyFont="1" applyBorder="1"/>
    <xf numFmtId="0" fontId="13" fillId="0" borderId="60" xfId="0" applyFont="1" applyBorder="1"/>
    <xf numFmtId="0" fontId="2" fillId="4" borderId="61" xfId="0" applyFont="1" applyFill="1" applyBorder="1"/>
    <xf numFmtId="0" fontId="2" fillId="4" borderId="62" xfId="0" applyFont="1" applyFill="1" applyBorder="1"/>
    <xf numFmtId="0" fontId="2" fillId="4" borderId="57" xfId="0" applyFont="1" applyFill="1" applyBorder="1"/>
    <xf numFmtId="0" fontId="2" fillId="4" borderId="66" xfId="0" applyFont="1" applyFill="1" applyBorder="1"/>
    <xf numFmtId="0" fontId="2" fillId="4" borderId="67" xfId="0" applyFont="1" applyFill="1" applyBorder="1"/>
    <xf numFmtId="166" fontId="13" fillId="2" borderId="45" xfId="15" applyNumberFormat="1" applyFont="1" applyFill="1" applyBorder="1"/>
    <xf numFmtId="166" fontId="13" fillId="2" borderId="30" xfId="15" applyNumberFormat="1" applyFont="1" applyFill="1" applyBorder="1"/>
    <xf numFmtId="166" fontId="13" fillId="0" borderId="2" xfId="15" applyNumberFormat="1" applyFont="1" applyBorder="1" applyAlignment="1">
      <alignment horizontal="center" vertical="center"/>
    </xf>
    <xf numFmtId="166" fontId="13" fillId="0" borderId="7" xfId="15" applyNumberFormat="1" applyFont="1" applyBorder="1" applyAlignment="1">
      <alignment horizontal="center" vertical="center"/>
    </xf>
    <xf numFmtId="166" fontId="2" fillId="4" borderId="28" xfId="15" applyNumberFormat="1" applyFont="1" applyFill="1" applyBorder="1"/>
    <xf numFmtId="166" fontId="2" fillId="4" borderId="29" xfId="15" applyNumberFormat="1" applyFont="1" applyFill="1" applyBorder="1"/>
    <xf numFmtId="166" fontId="2" fillId="4" borderId="49" xfId="15" applyNumberFormat="1" applyFont="1" applyFill="1" applyBorder="1" applyAlignment="1">
      <alignment horizontal="center" vertical="center"/>
    </xf>
    <xf numFmtId="166" fontId="2" fillId="4" borderId="5" xfId="15" applyNumberFormat="1" applyFont="1" applyFill="1" applyBorder="1" applyAlignment="1">
      <alignment horizontal="center" vertical="center"/>
    </xf>
    <xf numFmtId="166" fontId="13" fillId="0" borderId="32" xfId="15" applyNumberFormat="1" applyFont="1" applyBorder="1" applyAlignment="1">
      <alignment horizontal="center" vertical="center"/>
    </xf>
    <xf numFmtId="166" fontId="13" fillId="0" borderId="33" xfId="15" applyNumberFormat="1" applyFont="1" applyBorder="1" applyAlignment="1">
      <alignment horizontal="center" vertical="center"/>
    </xf>
    <xf numFmtId="166" fontId="13" fillId="4" borderId="29" xfId="15" applyNumberFormat="1" applyFont="1" applyFill="1" applyBorder="1"/>
    <xf numFmtId="166" fontId="13" fillId="4" borderId="49" xfId="15" applyNumberFormat="1" applyFont="1" applyFill="1" applyBorder="1" applyAlignment="1">
      <alignment horizontal="center" vertical="center"/>
    </xf>
    <xf numFmtId="166" fontId="13" fillId="4" borderId="5" xfId="15" applyNumberFormat="1" applyFont="1" applyFill="1" applyBorder="1" applyAlignment="1">
      <alignment horizontal="center" vertical="center"/>
    </xf>
    <xf numFmtId="166" fontId="2" fillId="4" borderId="65" xfId="15" applyNumberFormat="1" applyFont="1" applyFill="1" applyBorder="1"/>
    <xf numFmtId="166" fontId="2" fillId="4" borderId="13" xfId="15" applyNumberFormat="1" applyFont="1" applyFill="1" applyBorder="1" applyAlignment="1">
      <alignment horizontal="center" vertical="center"/>
    </xf>
    <xf numFmtId="0" fontId="13" fillId="0" borderId="68" xfId="0" applyFont="1" applyBorder="1"/>
    <xf numFmtId="0" fontId="13" fillId="0" borderId="69" xfId="0" applyFont="1" applyBorder="1"/>
    <xf numFmtId="0" fontId="13" fillId="0" borderId="70" xfId="0" applyFont="1" applyBorder="1"/>
    <xf numFmtId="0" fontId="2" fillId="4" borderId="15" xfId="0" applyFont="1" applyFill="1" applyBorder="1"/>
    <xf numFmtId="166" fontId="1" fillId="0" borderId="40" xfId="15" applyNumberFormat="1" applyFont="1" applyBorder="1" applyAlignment="1">
      <alignment horizontal="center" vertical="center"/>
    </xf>
    <xf numFmtId="166" fontId="1" fillId="0" borderId="41" xfId="15" applyNumberFormat="1" applyFont="1" applyBorder="1" applyAlignment="1">
      <alignment horizontal="center" vertical="center"/>
    </xf>
    <xf numFmtId="0" fontId="0" fillId="4" borderId="64" xfId="0" applyFill="1" applyBorder="1" applyAlignment="1">
      <alignment horizontal="center"/>
    </xf>
    <xf numFmtId="166" fontId="1" fillId="4" borderId="64" xfId="15" applyNumberFormat="1" applyFont="1" applyFill="1" applyBorder="1" applyAlignment="1">
      <alignment horizontal="center" wrapText="1"/>
    </xf>
    <xf numFmtId="166" fontId="13" fillId="0" borderId="0" xfId="15" applyNumberFormat="1" applyFont="1" applyFill="1" applyBorder="1"/>
    <xf numFmtId="166" fontId="13" fillId="0" borderId="0" xfId="15" applyNumberFormat="1" applyFont="1" applyFill="1" applyBorder="1" applyAlignment="1">
      <alignment horizontal="center" vertical="center"/>
    </xf>
    <xf numFmtId="166" fontId="14" fillId="3" borderId="72" xfId="15" applyNumberFormat="1" applyFont="1" applyFill="1" applyBorder="1"/>
    <xf numFmtId="166" fontId="2" fillId="4" borderId="52" xfId="15" applyNumberFormat="1" applyFont="1" applyFill="1" applyBorder="1"/>
    <xf numFmtId="0" fontId="2" fillId="4" borderId="39" xfId="0" applyFont="1" applyFill="1" applyBorder="1"/>
    <xf numFmtId="166" fontId="2" fillId="3" borderId="8" xfId="15" applyNumberFormat="1" applyFont="1" applyFill="1" applyBorder="1"/>
    <xf numFmtId="166" fontId="14" fillId="2" borderId="71" xfId="15" applyNumberFormat="1" applyFont="1" applyFill="1" applyBorder="1"/>
    <xf numFmtId="166" fontId="13" fillId="2" borderId="33" xfId="15" applyNumberFormat="1" applyFont="1" applyFill="1" applyBorder="1"/>
    <xf numFmtId="166" fontId="13" fillId="3" borderId="42" xfId="15" applyNumberFormat="1" applyFont="1" applyFill="1" applyBorder="1"/>
    <xf numFmtId="166" fontId="2" fillId="3" borderId="11" xfId="15" applyNumberFormat="1" applyFont="1" applyFill="1" applyBorder="1"/>
    <xf numFmtId="166" fontId="2" fillId="3" borderId="23" xfId="15" applyNumberFormat="1" applyFont="1" applyFill="1" applyBorder="1"/>
    <xf numFmtId="0" fontId="0" fillId="0" borderId="37" xfId="0" applyBorder="1" applyAlignment="1">
      <alignment horizontal="center"/>
    </xf>
    <xf numFmtId="166" fontId="1" fillId="0" borderId="37" xfId="15" applyNumberFormat="1" applyFont="1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0" fillId="0" borderId="54" xfId="0" applyBorder="1" applyAlignment="1">
      <alignment horizontal="center"/>
    </xf>
    <xf numFmtId="166" fontId="1" fillId="0" borderId="55" xfId="15" applyNumberFormat="1" applyFont="1" applyBorder="1" applyAlignment="1">
      <alignment horizontal="center" wrapText="1"/>
    </xf>
    <xf numFmtId="0" fontId="0" fillId="4" borderId="48" xfId="0" applyFill="1" applyBorder="1" applyAlignment="1">
      <alignment horizontal="center"/>
    </xf>
    <xf numFmtId="166" fontId="1" fillId="4" borderId="48" xfId="15" applyNumberFormat="1" applyFont="1" applyFill="1" applyBorder="1" applyAlignment="1">
      <alignment horizontal="center" wrapText="1"/>
    </xf>
    <xf numFmtId="0" fontId="0" fillId="4" borderId="63" xfId="0" applyFill="1" applyBorder="1" applyAlignment="1">
      <alignment horizontal="center"/>
    </xf>
    <xf numFmtId="0" fontId="0" fillId="4" borderId="50" xfId="0" applyFill="1" applyBorder="1" applyAlignment="1">
      <alignment horizontal="center"/>
    </xf>
    <xf numFmtId="166" fontId="1" fillId="4" borderId="51" xfId="15" applyNumberFormat="1" applyFont="1" applyFill="1" applyBorder="1" applyAlignment="1">
      <alignment horizontal="center" wrapText="1"/>
    </xf>
    <xf numFmtId="166" fontId="2" fillId="3" borderId="9" xfId="15" applyNumberFormat="1" applyFont="1" applyFill="1" applyBorder="1"/>
    <xf numFmtId="166" fontId="13" fillId="0" borderId="0" xfId="0" applyNumberFormat="1" applyFont="1"/>
    <xf numFmtId="3" fontId="19" fillId="0" borderId="0" xfId="0" applyNumberFormat="1" applyFont="1"/>
    <xf numFmtId="166" fontId="0" fillId="0" borderId="0" xfId="0" applyNumberFormat="1"/>
    <xf numFmtId="167" fontId="13" fillId="0" borderId="0" xfId="0" applyNumberFormat="1" applyFont="1"/>
    <xf numFmtId="168" fontId="13" fillId="0" borderId="0" xfId="0" applyNumberFormat="1" applyFont="1"/>
    <xf numFmtId="169" fontId="13" fillId="0" borderId="0" xfId="0" applyNumberFormat="1" applyFont="1"/>
    <xf numFmtId="169" fontId="0" fillId="0" borderId="0" xfId="0" applyNumberFormat="1"/>
    <xf numFmtId="0" fontId="0" fillId="0" borderId="60" xfId="0" applyBorder="1"/>
    <xf numFmtId="0" fontId="0" fillId="0" borderId="38" xfId="0" applyBorder="1" applyAlignment="1">
      <alignment horizontal="left"/>
    </xf>
    <xf numFmtId="166" fontId="0" fillId="0" borderId="37" xfId="15" applyNumberFormat="1" applyFont="1" applyBorder="1" applyAlignment="1">
      <alignment horizontal="center" wrapText="1"/>
    </xf>
    <xf numFmtId="166" fontId="0" fillId="2" borderId="30" xfId="15" applyNumberFormat="1" applyFont="1" applyFill="1" applyBorder="1"/>
    <xf numFmtId="166" fontId="0" fillId="0" borderId="2" xfId="15" applyNumberFormat="1" applyFont="1" applyBorder="1" applyAlignment="1">
      <alignment horizontal="center" vertical="center"/>
    </xf>
    <xf numFmtId="166" fontId="0" fillId="0" borderId="7" xfId="15" applyNumberFormat="1" applyFont="1" applyBorder="1" applyAlignment="1">
      <alignment horizontal="center" vertical="center"/>
    </xf>
    <xf numFmtId="1" fontId="13" fillId="0" borderId="60" xfId="0" applyNumberFormat="1" applyFont="1" applyBorder="1"/>
    <xf numFmtId="0" fontId="0" fillId="0" borderId="59" xfId="0" applyBorder="1"/>
    <xf numFmtId="1" fontId="0" fillId="0" borderId="60" xfId="0" applyNumberFormat="1" applyBorder="1"/>
    <xf numFmtId="3" fontId="13" fillId="0" borderId="27" xfId="0" applyNumberFormat="1" applyFont="1" applyBorder="1"/>
    <xf numFmtId="166" fontId="2" fillId="4" borderId="65" xfId="15" applyNumberFormat="1" applyFont="1" applyFill="1" applyBorder="1" applyAlignment="1">
      <alignment horizontal="center" vertical="center"/>
    </xf>
    <xf numFmtId="0" fontId="2" fillId="4" borderId="74" xfId="0" applyFont="1" applyFill="1" applyBorder="1"/>
    <xf numFmtId="0" fontId="2" fillId="4" borderId="0" xfId="0" applyFont="1" applyFill="1"/>
    <xf numFmtId="0" fontId="0" fillId="4" borderId="51" xfId="0" applyFill="1" applyBorder="1" applyAlignment="1">
      <alignment horizontal="center"/>
    </xf>
    <xf numFmtId="166" fontId="2" fillId="4" borderId="27" xfId="15" applyNumberFormat="1" applyFont="1" applyFill="1" applyBorder="1"/>
    <xf numFmtId="166" fontId="2" fillId="4" borderId="75" xfId="15" applyNumberFormat="1" applyFont="1" applyFill="1" applyBorder="1" applyAlignment="1">
      <alignment horizontal="center" vertical="center"/>
    </xf>
    <xf numFmtId="0" fontId="2" fillId="4" borderId="73" xfId="0" applyFont="1" applyFill="1" applyBorder="1"/>
    <xf numFmtId="0" fontId="2" fillId="4" borderId="76" xfId="0" applyFont="1" applyFill="1" applyBorder="1"/>
    <xf numFmtId="0" fontId="0" fillId="4" borderId="37" xfId="0" applyFill="1" applyBorder="1" applyAlignment="1">
      <alignment horizontal="center"/>
    </xf>
    <xf numFmtId="166" fontId="1" fillId="4" borderId="37" xfId="15" applyNumberFormat="1" applyFont="1" applyFill="1" applyBorder="1" applyAlignment="1">
      <alignment horizontal="center" wrapText="1"/>
    </xf>
    <xf numFmtId="166" fontId="2" fillId="4" borderId="45" xfId="15" applyNumberFormat="1" applyFont="1" applyFill="1" applyBorder="1"/>
    <xf numFmtId="166" fontId="13" fillId="4" borderId="32" xfId="15" applyNumberFormat="1" applyFont="1" applyFill="1" applyBorder="1" applyAlignment="1">
      <alignment horizontal="center" vertical="center"/>
    </xf>
    <xf numFmtId="166" fontId="13" fillId="4" borderId="33" xfId="15" applyNumberFormat="1" applyFont="1" applyFill="1" applyBorder="1" applyAlignment="1">
      <alignment horizontal="center" vertical="center"/>
    </xf>
    <xf numFmtId="0" fontId="20" fillId="0" borderId="36" xfId="0" applyFont="1" applyBorder="1" applyAlignment="1">
      <alignment horizontal="left"/>
    </xf>
    <xf numFmtId="0" fontId="11" fillId="0" borderId="34" xfId="0" applyFont="1" applyBorder="1" applyAlignment="1">
      <alignment horizontal="center"/>
    </xf>
    <xf numFmtId="166" fontId="11" fillId="0" borderId="37" xfId="15" applyNumberFormat="1" applyFont="1" applyFill="1" applyBorder="1" applyAlignment="1">
      <alignment horizontal="center" wrapText="1"/>
    </xf>
    <xf numFmtId="166" fontId="20" fillId="0" borderId="2" xfId="15" applyNumberFormat="1" applyFont="1" applyFill="1" applyBorder="1" applyAlignment="1">
      <alignment horizontal="center" vertical="center"/>
    </xf>
    <xf numFmtId="166" fontId="20" fillId="0" borderId="7" xfId="15" applyNumberFormat="1" applyFont="1" applyFill="1" applyBorder="1" applyAlignment="1">
      <alignment horizontal="center" vertical="center"/>
    </xf>
    <xf numFmtId="0" fontId="11" fillId="0" borderId="36" xfId="0" applyFont="1" applyBorder="1"/>
    <xf numFmtId="166" fontId="13" fillId="5" borderId="30" xfId="15" applyNumberFormat="1" applyFont="1" applyFill="1" applyBorder="1"/>
    <xf numFmtId="166" fontId="20" fillId="5" borderId="30" xfId="15" applyNumberFormat="1" applyFont="1" applyFill="1" applyBorder="1"/>
    <xf numFmtId="166" fontId="2" fillId="4" borderId="8" xfId="15" applyNumberFormat="1" applyFont="1" applyFill="1" applyBorder="1" applyAlignment="1">
      <alignment horizontal="center" vertical="center"/>
    </xf>
    <xf numFmtId="166" fontId="1" fillId="0" borderId="0" xfId="15" applyNumberFormat="1" applyFont="1"/>
    <xf numFmtId="0" fontId="21" fillId="0" borderId="0" xfId="10" applyFont="1"/>
    <xf numFmtId="166" fontId="2" fillId="0" borderId="0" xfId="15" applyNumberFormat="1" applyFont="1"/>
    <xf numFmtId="0" fontId="2" fillId="0" borderId="0" xfId="10" applyFont="1" applyAlignment="1">
      <alignment horizontal="left"/>
    </xf>
    <xf numFmtId="170" fontId="0" fillId="0" borderId="0" xfId="16" applyNumberFormat="1" applyFont="1" applyFill="1"/>
    <xf numFmtId="166" fontId="11" fillId="0" borderId="55" xfId="15" applyNumberFormat="1" applyFont="1" applyFill="1" applyBorder="1" applyAlignment="1">
      <alignment horizontal="center" wrapText="1"/>
    </xf>
    <xf numFmtId="170" fontId="1" fillId="0" borderId="0" xfId="16" applyNumberFormat="1" applyFont="1" applyFill="1"/>
    <xf numFmtId="0" fontId="0" fillId="0" borderId="0" xfId="10" applyFont="1"/>
    <xf numFmtId="0" fontId="2" fillId="0" borderId="0" xfId="10" applyFont="1" applyAlignment="1">
      <alignment horizontal="center" vertical="center"/>
    </xf>
    <xf numFmtId="0" fontId="15" fillId="3" borderId="6" xfId="10" applyFont="1" applyFill="1" applyBorder="1" applyAlignment="1">
      <alignment horizontal="left" vertical="center" wrapText="1"/>
    </xf>
    <xf numFmtId="0" fontId="15" fillId="3" borderId="1" xfId="10" applyFont="1" applyFill="1" applyBorder="1" applyAlignment="1">
      <alignment horizontal="left" vertical="center" wrapText="1"/>
    </xf>
    <xf numFmtId="0" fontId="17" fillId="3" borderId="9" xfId="10" applyFont="1" applyFill="1" applyBorder="1" applyAlignment="1">
      <alignment horizontal="left" vertical="center" wrapText="1"/>
    </xf>
    <xf numFmtId="0" fontId="17" fillId="3" borderId="10" xfId="10" applyFont="1" applyFill="1" applyBorder="1" applyAlignment="1">
      <alignment horizontal="left" vertical="center" wrapText="1"/>
    </xf>
    <xf numFmtId="0" fontId="15" fillId="0" borderId="19" xfId="10" applyFont="1" applyBorder="1" applyAlignment="1">
      <alignment horizontal="center" vertical="center" wrapText="1"/>
    </xf>
    <xf numFmtId="0" fontId="15" fillId="0" borderId="20" xfId="10" applyFont="1" applyBorder="1" applyAlignment="1">
      <alignment horizontal="center" vertical="center" wrapText="1"/>
    </xf>
    <xf numFmtId="0" fontId="15" fillId="0" borderId="21" xfId="10" applyFont="1" applyBorder="1" applyAlignment="1">
      <alignment horizontal="center" vertical="center" wrapText="1"/>
    </xf>
    <xf numFmtId="0" fontId="17" fillId="0" borderId="18" xfId="10" applyFont="1" applyBorder="1" applyAlignment="1">
      <alignment horizontal="center" vertical="center" wrapText="1"/>
    </xf>
    <xf numFmtId="0" fontId="17" fillId="0" borderId="22" xfId="10" applyFont="1" applyBorder="1" applyAlignment="1">
      <alignment horizontal="center" vertical="center" wrapText="1"/>
    </xf>
    <xf numFmtId="0" fontId="17" fillId="0" borderId="23" xfId="10" applyFont="1" applyBorder="1" applyAlignment="1">
      <alignment horizontal="center" vertical="center" wrapText="1"/>
    </xf>
    <xf numFmtId="0" fontId="17" fillId="0" borderId="19" xfId="10" applyFont="1" applyBorder="1" applyAlignment="1">
      <alignment horizontal="center" vertical="center" wrapText="1"/>
    </xf>
    <xf numFmtId="0" fontId="17" fillId="0" borderId="20" xfId="10" applyFont="1" applyBorder="1" applyAlignment="1">
      <alignment horizontal="center" vertical="center" wrapText="1"/>
    </xf>
    <xf numFmtId="0" fontId="17" fillId="0" borderId="21" xfId="1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0" borderId="0" xfId="0" applyFont="1" applyAlignment="1">
      <alignment horizontal="left"/>
    </xf>
  </cellXfs>
  <cellStyles count="17">
    <cellStyle name="Comma 2" xfId="4" xr:uid="{6440ACF4-7DDF-45E9-AC89-3D02DE0DA8B7}"/>
    <cellStyle name="Comma 3" xfId="12" xr:uid="{EC929FB0-958B-4C7A-AB9B-1F0FF6451F83}"/>
    <cellStyle name="Comma 4" xfId="14" xr:uid="{8DD72D03-14F4-480B-BCE6-F1986BC3C591}"/>
    <cellStyle name="Koma" xfId="16" builtinId="3"/>
    <cellStyle name="Normaallaad" xfId="0" builtinId="0"/>
    <cellStyle name="Normaallaad 2" xfId="1" xr:uid="{00000000-0005-0000-0000-000001000000}"/>
    <cellStyle name="Normaallaad 3" xfId="13" xr:uid="{461DE180-CBBE-4A6A-A1CF-FDB1F8B3CF98}"/>
    <cellStyle name="Normaallaad 4 2" xfId="11" xr:uid="{47851956-5CBA-41FA-9BFD-4F766791FE62}"/>
    <cellStyle name="Normaallaad 67" xfId="2" xr:uid="{6A7CF9AE-CF13-409B-B5C8-86D4BB95CB47}"/>
    <cellStyle name="Normal 2" xfId="3" xr:uid="{6D7C0F9F-0260-418C-9B31-7074D4C862C9}"/>
    <cellStyle name="Normal 2 2" xfId="8" xr:uid="{1CBC2FC3-F192-4384-BD05-02128BBBD221}"/>
    <cellStyle name="Normal 2 3" xfId="9" xr:uid="{574452CB-1535-4554-BBFF-3B79832160FE}"/>
    <cellStyle name="Normal 3" xfId="6" xr:uid="{89881D02-9454-4637-91AB-BF96F3C88D4E}"/>
    <cellStyle name="Normal 4" xfId="7" xr:uid="{47827E61-B4AF-4CFD-A1C3-6A5066DBCBB0}"/>
    <cellStyle name="Normal 5" xfId="10" xr:uid="{269E5A38-94B0-4197-A1C9-D79ECE2B70E2}"/>
    <cellStyle name="Percent 2" xfId="5" xr:uid="{92937902-7905-43C5-B644-ED508DB6B230}"/>
    <cellStyle name="Valuuta" xfId="15" builtinId="4"/>
  </cellStyles>
  <dxfs count="0"/>
  <tableStyles count="1" defaultTableStyle="TableStyleMedium9" defaultPivotStyle="PivotStyleLight16">
    <tableStyle name="Invisible" pivot="0" table="0" count="0" xr9:uid="{5B2FDCF4-883E-46F4-A4AD-4FCAFF547605}"/>
  </tableStyles>
  <colors>
    <mruColors>
      <color rgb="FF00FFFF"/>
      <color rgb="FF9933FF"/>
      <color rgb="FFFF0066"/>
      <color rgb="FFFFFFFF"/>
      <color rgb="FFCC00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kas.rk\public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kas.sharepoint.com/Users/Aivo/Documents/Bauschmidt/T&#246;&#246;d/2016/33-E16%20Trimtex/Hinnapakkumistabel_Trimtex_eelarve_12.10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1"/>
      <sheetName val="stat__pakkumused1"/>
      <sheetName val="EMTA_pakkumused1"/>
      <sheetName val="koond_pakkumused1"/>
      <sheetName val="vastavuse_hindamine"/>
      <sheetName val="stat__pakkumused"/>
      <sheetName val="EMTA_pakkumused"/>
      <sheetName val="koond_pakkumused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716D-A517-46B9-885B-94EECDEF5805}">
  <dimension ref="B1:G49"/>
  <sheetViews>
    <sheetView tabSelected="1" zoomScale="85" zoomScaleNormal="85" workbookViewId="0">
      <pane ySplit="6" topLeftCell="A7" activePane="bottomLeft" state="frozen"/>
      <selection pane="bottomLeft" activeCell="P37" sqref="P37"/>
    </sheetView>
  </sheetViews>
  <sheetFormatPr defaultColWidth="9.1796875" defaultRowHeight="14.5" x14ac:dyDescent="0.35"/>
  <cols>
    <col min="1" max="1" width="3.7265625" style="1" customWidth="1"/>
    <col min="2" max="2" width="6.26953125" style="1" customWidth="1"/>
    <col min="3" max="3" width="81.26953125" style="1" customWidth="1"/>
    <col min="4" max="4" width="15.54296875" style="2" customWidth="1"/>
    <col min="5" max="5" width="11.453125" style="1" customWidth="1"/>
    <col min="6" max="6" width="9.1796875" style="1"/>
    <col min="7" max="7" width="14" style="1" customWidth="1"/>
    <col min="8" max="16384" width="9.1796875" style="1"/>
  </cols>
  <sheetData>
    <row r="1" spans="2:4" x14ac:dyDescent="0.35">
      <c r="B1" s="15"/>
      <c r="D1" s="5" t="s">
        <v>0</v>
      </c>
    </row>
    <row r="2" spans="2:4" x14ac:dyDescent="0.35">
      <c r="D2" s="6" t="s">
        <v>1</v>
      </c>
    </row>
    <row r="4" spans="2:4" x14ac:dyDescent="0.35">
      <c r="B4" s="169" t="s">
        <v>2</v>
      </c>
      <c r="C4" s="169"/>
      <c r="D4" s="169"/>
    </row>
    <row r="5" spans="2:4" ht="15" thickBot="1" x14ac:dyDescent="0.4">
      <c r="B5" s="7"/>
    </row>
    <row r="6" spans="2:4" ht="43.5" x14ac:dyDescent="0.35">
      <c r="B6" s="8" t="s">
        <v>3</v>
      </c>
      <c r="C6" s="31" t="s">
        <v>4</v>
      </c>
      <c r="D6" s="35" t="s">
        <v>5</v>
      </c>
    </row>
    <row r="7" spans="2:4" ht="14.25" customHeight="1" x14ac:dyDescent="0.35">
      <c r="B7" s="170" t="s">
        <v>6</v>
      </c>
      <c r="C7" s="171"/>
      <c r="D7" s="36">
        <f>SUM(D8+D10+D12+D16)</f>
        <v>305000</v>
      </c>
    </row>
    <row r="8" spans="2:4" x14ac:dyDescent="0.35">
      <c r="B8" s="9">
        <v>1</v>
      </c>
      <c r="C8" s="32" t="s">
        <v>7</v>
      </c>
      <c r="D8" s="37">
        <f>SUM(D9:D9)</f>
        <v>0</v>
      </c>
    </row>
    <row r="9" spans="2:4" x14ac:dyDescent="0.35">
      <c r="B9" s="10" t="s">
        <v>8</v>
      </c>
      <c r="C9" s="33"/>
      <c r="D9" s="38" t="s">
        <v>9</v>
      </c>
    </row>
    <row r="10" spans="2:4" ht="15" customHeight="1" x14ac:dyDescent="0.35">
      <c r="B10" s="9">
        <v>2</v>
      </c>
      <c r="C10" s="32" t="s">
        <v>10</v>
      </c>
      <c r="D10" s="37">
        <f>SUM(D11:D11)</f>
        <v>158000</v>
      </c>
    </row>
    <row r="11" spans="2:4" x14ac:dyDescent="0.35">
      <c r="B11" s="10" t="s">
        <v>11</v>
      </c>
      <c r="C11" s="33" t="s">
        <v>12</v>
      </c>
      <c r="D11" s="38">
        <v>158000</v>
      </c>
    </row>
    <row r="12" spans="2:4" x14ac:dyDescent="0.35">
      <c r="B12" s="9">
        <v>3</v>
      </c>
      <c r="C12" s="32" t="s">
        <v>13</v>
      </c>
      <c r="D12" s="37">
        <f>SUM(D13:D15)</f>
        <v>0</v>
      </c>
    </row>
    <row r="13" spans="2:4" x14ac:dyDescent="0.35">
      <c r="B13" s="10" t="s">
        <v>14</v>
      </c>
      <c r="C13" s="33" t="s">
        <v>15</v>
      </c>
      <c r="D13" s="38" t="s">
        <v>9</v>
      </c>
    </row>
    <row r="14" spans="2:4" x14ac:dyDescent="0.35">
      <c r="B14" s="10" t="s">
        <v>16</v>
      </c>
      <c r="C14" s="33" t="s">
        <v>17</v>
      </c>
      <c r="D14" s="38" t="s">
        <v>9</v>
      </c>
    </row>
    <row r="15" spans="2:4" x14ac:dyDescent="0.35">
      <c r="B15" s="10" t="s">
        <v>18</v>
      </c>
      <c r="C15" s="33" t="s">
        <v>19</v>
      </c>
      <c r="D15" s="38" t="s">
        <v>9</v>
      </c>
    </row>
    <row r="16" spans="2:4" x14ac:dyDescent="0.35">
      <c r="B16" s="9">
        <v>4</v>
      </c>
      <c r="C16" s="34" t="s">
        <v>20</v>
      </c>
      <c r="D16" s="37">
        <f>SUM(D17)</f>
        <v>147000</v>
      </c>
    </row>
    <row r="17" spans="2:7" x14ac:dyDescent="0.35">
      <c r="B17" s="10" t="s">
        <v>21</v>
      </c>
      <c r="C17" s="33" t="s">
        <v>22</v>
      </c>
      <c r="D17" s="38">
        <v>147000</v>
      </c>
    </row>
    <row r="18" spans="2:7" ht="14.25" customHeight="1" x14ac:dyDescent="0.35">
      <c r="B18" s="170" t="s">
        <v>23</v>
      </c>
      <c r="C18" s="171"/>
      <c r="D18" s="36">
        <f>SUM(D19+D21)</f>
        <v>6226508.7000000002</v>
      </c>
    </row>
    <row r="19" spans="2:7" x14ac:dyDescent="0.35">
      <c r="B19" s="9">
        <v>5</v>
      </c>
      <c r="C19" s="32" t="s">
        <v>24</v>
      </c>
      <c r="D19" s="37">
        <f>SUM(D20:D20)</f>
        <v>0</v>
      </c>
    </row>
    <row r="20" spans="2:7" x14ac:dyDescent="0.35">
      <c r="B20" s="10" t="s">
        <v>25</v>
      </c>
      <c r="C20" s="33" t="s">
        <v>26</v>
      </c>
      <c r="D20" s="38" t="s">
        <v>9</v>
      </c>
    </row>
    <row r="21" spans="2:7" x14ac:dyDescent="0.35">
      <c r="B21" s="9">
        <v>6</v>
      </c>
      <c r="C21" s="32" t="s">
        <v>27</v>
      </c>
      <c r="D21" s="37">
        <f>SUM(D22:D23)</f>
        <v>6226508.7000000002</v>
      </c>
    </row>
    <row r="22" spans="2:7" x14ac:dyDescent="0.35">
      <c r="B22" s="10" t="s">
        <v>28</v>
      </c>
      <c r="C22" s="33" t="s">
        <v>29</v>
      </c>
      <c r="D22" s="38">
        <v>5934508.7000000002</v>
      </c>
      <c r="E22" s="167"/>
      <c r="G22" s="3"/>
    </row>
    <row r="23" spans="2:7" x14ac:dyDescent="0.35">
      <c r="B23" s="10" t="s">
        <v>30</v>
      </c>
      <c r="C23" s="33" t="s">
        <v>31</v>
      </c>
      <c r="D23" s="38">
        <v>292000</v>
      </c>
      <c r="E23" s="167"/>
    </row>
    <row r="24" spans="2:7" ht="14.25" customHeight="1" x14ac:dyDescent="0.35">
      <c r="B24" s="170" t="s">
        <v>32</v>
      </c>
      <c r="C24" s="171"/>
      <c r="D24" s="36">
        <f>SUM(D25)</f>
        <v>576195.32500000007</v>
      </c>
      <c r="E24" s="167"/>
    </row>
    <row r="25" spans="2:7" x14ac:dyDescent="0.35">
      <c r="B25" s="9">
        <v>7</v>
      </c>
      <c r="C25" s="32" t="s">
        <v>33</v>
      </c>
      <c r="D25" s="37">
        <f>SUM(D26:D28)</f>
        <v>576195.32500000007</v>
      </c>
      <c r="E25" s="165"/>
    </row>
    <row r="26" spans="2:7" x14ac:dyDescent="0.35">
      <c r="B26" s="10" t="s">
        <v>34</v>
      </c>
      <c r="C26" s="33" t="s">
        <v>35</v>
      </c>
      <c r="D26" s="38">
        <f>'Lisa 6.1 Lisa 2 Sisustus'!G166</f>
        <v>354555.12859664182</v>
      </c>
      <c r="E26" s="167"/>
    </row>
    <row r="27" spans="2:7" x14ac:dyDescent="0.35">
      <c r="B27" s="10" t="s">
        <v>36</v>
      </c>
      <c r="C27" s="33" t="s">
        <v>37</v>
      </c>
      <c r="D27" s="38">
        <f>'Lisa 6.1 Lisa 2 Sisustus'!H166</f>
        <v>141640.19640335825</v>
      </c>
      <c r="E27" s="167"/>
    </row>
    <row r="28" spans="2:7" x14ac:dyDescent="0.35">
      <c r="B28" s="10" t="s">
        <v>38</v>
      </c>
      <c r="C28" s="33" t="s">
        <v>39</v>
      </c>
      <c r="D28" s="38">
        <v>80000</v>
      </c>
      <c r="E28" s="167"/>
    </row>
    <row r="29" spans="2:7" ht="14.25" customHeight="1" x14ac:dyDescent="0.35">
      <c r="B29" s="170" t="s">
        <v>40</v>
      </c>
      <c r="C29" s="171"/>
      <c r="D29" s="36">
        <f>SUM(D30:D30)</f>
        <v>878926.3</v>
      </c>
      <c r="E29" s="167"/>
    </row>
    <row r="30" spans="2:7" ht="14.25" customHeight="1" thickBot="1" x14ac:dyDescent="0.4">
      <c r="B30" s="9">
        <v>8</v>
      </c>
      <c r="C30" s="32" t="s">
        <v>272</v>
      </c>
      <c r="D30" s="37">
        <v>878926.3</v>
      </c>
      <c r="E30" s="167"/>
    </row>
    <row r="31" spans="2:7" ht="14.25" customHeight="1" thickBot="1" x14ac:dyDescent="0.4">
      <c r="B31" s="172" t="s">
        <v>41</v>
      </c>
      <c r="C31" s="173"/>
      <c r="D31" s="39">
        <f>SUM(D7+D18+D24+D29)</f>
        <v>7986630.3250000002</v>
      </c>
      <c r="F31" s="168"/>
    </row>
    <row r="32" spans="2:7" ht="14.25" customHeight="1" thickBot="1" x14ac:dyDescent="0.4">
      <c r="B32" s="174"/>
      <c r="C32" s="175"/>
      <c r="D32" s="176"/>
    </row>
    <row r="33" spans="2:4" ht="14.25" customHeight="1" x14ac:dyDescent="0.35">
      <c r="B33" s="21">
        <v>9</v>
      </c>
      <c r="C33" s="22" t="s">
        <v>42</v>
      </c>
      <c r="D33" s="29">
        <f>D31*2.5%</f>
        <v>199665.75812500002</v>
      </c>
    </row>
    <row r="34" spans="2:4" ht="15" customHeight="1" thickBot="1" x14ac:dyDescent="0.4">
      <c r="B34" s="23">
        <v>10</v>
      </c>
      <c r="C34" s="24" t="s">
        <v>43</v>
      </c>
      <c r="D34" s="30">
        <v>261899.1017280193</v>
      </c>
    </row>
    <row r="35" spans="2:4" ht="15.75" customHeight="1" thickBot="1" x14ac:dyDescent="0.4">
      <c r="B35" s="172" t="s">
        <v>44</v>
      </c>
      <c r="C35" s="173"/>
      <c r="D35" s="20">
        <f>SUM(D31,D33,D34)</f>
        <v>8448195.1848530192</v>
      </c>
    </row>
    <row r="36" spans="2:4" ht="15.75" customHeight="1" thickBot="1" x14ac:dyDescent="0.4">
      <c r="B36" s="177"/>
      <c r="C36" s="178"/>
      <c r="D36" s="179"/>
    </row>
    <row r="37" spans="2:4" ht="15" customHeight="1" thickBot="1" x14ac:dyDescent="0.4">
      <c r="B37" s="25">
        <v>11</v>
      </c>
      <c r="C37" s="40" t="s">
        <v>45</v>
      </c>
      <c r="D37" s="28">
        <v>2300000</v>
      </c>
    </row>
    <row r="38" spans="2:4" ht="15.75" customHeight="1" thickBot="1" x14ac:dyDescent="0.4">
      <c r="B38" s="172" t="s">
        <v>46</v>
      </c>
      <c r="C38" s="173"/>
      <c r="D38" s="20">
        <f>D35-D37</f>
        <v>6148195.1848530192</v>
      </c>
    </row>
    <row r="39" spans="2:4" ht="15.75" customHeight="1" thickBot="1" x14ac:dyDescent="0.4">
      <c r="B39" s="180"/>
      <c r="C39" s="181"/>
      <c r="D39" s="182"/>
    </row>
    <row r="40" spans="2:4" ht="15" customHeight="1" thickBot="1" x14ac:dyDescent="0.4">
      <c r="B40" s="26">
        <v>12</v>
      </c>
      <c r="C40" s="22" t="s">
        <v>47</v>
      </c>
      <c r="D40" s="27">
        <f>D38*20%</f>
        <v>1229639.036970604</v>
      </c>
    </row>
    <row r="41" spans="2:4" ht="15.75" customHeight="1" thickBot="1" x14ac:dyDescent="0.4">
      <c r="B41" s="172" t="s">
        <v>48</v>
      </c>
      <c r="C41" s="173"/>
      <c r="D41" s="20">
        <f>SUM(D38+D40)</f>
        <v>7377834.2218236234</v>
      </c>
    </row>
    <row r="42" spans="2:4" x14ac:dyDescent="0.35">
      <c r="B42" s="11"/>
      <c r="D42" s="12"/>
    </row>
    <row r="43" spans="2:4" x14ac:dyDescent="0.35">
      <c r="B43" s="11"/>
      <c r="D43" s="12"/>
    </row>
    <row r="44" spans="2:4" x14ac:dyDescent="0.35">
      <c r="B44" s="11"/>
      <c r="C44" s="164" t="s">
        <v>49</v>
      </c>
      <c r="D44" s="3"/>
    </row>
    <row r="45" spans="2:4" x14ac:dyDescent="0.35">
      <c r="B45" s="11"/>
      <c r="C45" s="1" t="s">
        <v>50</v>
      </c>
      <c r="D45" s="161">
        <v>2300000</v>
      </c>
    </row>
    <row r="46" spans="2:4" x14ac:dyDescent="0.35">
      <c r="C46" s="1" t="s">
        <v>51</v>
      </c>
      <c r="D46" s="161">
        <f>D31-D45</f>
        <v>5686630.3250000002</v>
      </c>
    </row>
    <row r="47" spans="2:4" x14ac:dyDescent="0.35">
      <c r="C47" s="162" t="s">
        <v>52</v>
      </c>
      <c r="D47" s="163">
        <f>D45+D46</f>
        <v>7986630.3250000002</v>
      </c>
    </row>
    <row r="49" spans="3:4" x14ac:dyDescent="0.35">
      <c r="C49" s="1" t="s">
        <v>53</v>
      </c>
      <c r="D49" s="161">
        <f>D35-D37</f>
        <v>6148195.1848530192</v>
      </c>
    </row>
  </sheetData>
  <mergeCells count="12">
    <mergeCell ref="B4:D4"/>
    <mergeCell ref="B7:C7"/>
    <mergeCell ref="B41:C41"/>
    <mergeCell ref="B18:C18"/>
    <mergeCell ref="B24:C24"/>
    <mergeCell ref="B29:C29"/>
    <mergeCell ref="B35:C35"/>
    <mergeCell ref="B31:C31"/>
    <mergeCell ref="B38:C38"/>
    <mergeCell ref="B32:D32"/>
    <mergeCell ref="B36:D36"/>
    <mergeCell ref="B39:D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82D32-3B45-4D0B-8ACC-9C3480FBFB3E}">
  <dimension ref="B1:P180"/>
  <sheetViews>
    <sheetView zoomScale="85" zoomScaleNormal="85" workbookViewId="0">
      <pane ySplit="6" topLeftCell="A159" activePane="bottomLeft" state="frozen"/>
      <selection pane="bottomLeft" activeCell="F182" sqref="F182"/>
    </sheetView>
  </sheetViews>
  <sheetFormatPr defaultColWidth="9.1796875" defaultRowHeight="14.5" x14ac:dyDescent="0.35"/>
  <cols>
    <col min="1" max="1" width="3" style="4" customWidth="1"/>
    <col min="2" max="2" width="5.81640625" style="4" customWidth="1"/>
    <col min="3" max="3" width="58.81640625" style="13" customWidth="1"/>
    <col min="4" max="5" width="14.81640625" style="4" customWidth="1"/>
    <col min="6" max="6" width="14.81640625" style="17" customWidth="1"/>
    <col min="7" max="8" width="11.81640625" style="17" customWidth="1"/>
    <col min="9" max="9" width="9.1796875" style="4"/>
    <col min="10" max="10" width="18.26953125" style="4" customWidth="1"/>
    <col min="11" max="11" width="9.453125" style="4" customWidth="1"/>
    <col min="12" max="16384" width="9.1796875" style="4"/>
  </cols>
  <sheetData>
    <row r="1" spans="2:9" x14ac:dyDescent="0.35">
      <c r="C1" s="15"/>
      <c r="H1" s="19" t="s">
        <v>54</v>
      </c>
    </row>
    <row r="2" spans="2:9" x14ac:dyDescent="0.35">
      <c r="H2" s="6" t="s">
        <v>1</v>
      </c>
    </row>
    <row r="3" spans="2:9" x14ac:dyDescent="0.35">
      <c r="G3" s="18"/>
    </row>
    <row r="4" spans="2:9" x14ac:dyDescent="0.35">
      <c r="C4" s="183" t="s">
        <v>55</v>
      </c>
      <c r="D4" s="183"/>
      <c r="E4" s="183"/>
      <c r="F4" s="183"/>
      <c r="G4" s="183"/>
    </row>
    <row r="5" spans="2:9" ht="15" thickBot="1" x14ac:dyDescent="0.4">
      <c r="B5" s="190" t="s">
        <v>56</v>
      </c>
      <c r="C5" s="190"/>
      <c r="D5" s="190"/>
      <c r="E5" s="190"/>
      <c r="F5" s="190"/>
      <c r="G5" s="190"/>
      <c r="H5" s="190"/>
    </row>
    <row r="6" spans="2:9" ht="44" thickBot="1" x14ac:dyDescent="0.4">
      <c r="B6" s="52" t="s">
        <v>57</v>
      </c>
      <c r="C6" s="52" t="s">
        <v>58</v>
      </c>
      <c r="D6" s="53" t="s">
        <v>59</v>
      </c>
      <c r="E6" s="54" t="s">
        <v>60</v>
      </c>
      <c r="F6" s="55" t="s">
        <v>5</v>
      </c>
      <c r="G6" s="56" t="s">
        <v>35</v>
      </c>
      <c r="H6" s="57" t="s">
        <v>37</v>
      </c>
    </row>
    <row r="7" spans="2:9" x14ac:dyDescent="0.35">
      <c r="B7" s="58"/>
      <c r="C7" s="59" t="s">
        <v>61</v>
      </c>
      <c r="D7" s="60"/>
      <c r="E7" s="61"/>
      <c r="F7" s="62"/>
      <c r="G7" s="63"/>
      <c r="H7" s="64"/>
    </row>
    <row r="8" spans="2:9" x14ac:dyDescent="0.35">
      <c r="B8" s="50" t="s">
        <v>62</v>
      </c>
      <c r="C8" s="51" t="s">
        <v>63</v>
      </c>
      <c r="D8" s="111">
        <v>41</v>
      </c>
      <c r="E8" s="112">
        <v>240</v>
      </c>
      <c r="F8" s="77">
        <f>D8*E8</f>
        <v>9840</v>
      </c>
      <c r="G8" s="96" t="s">
        <v>9</v>
      </c>
      <c r="H8" s="97"/>
    </row>
    <row r="9" spans="2:9" x14ac:dyDescent="0.35">
      <c r="B9" s="41" t="s">
        <v>64</v>
      </c>
      <c r="C9" s="44" t="s">
        <v>65</v>
      </c>
      <c r="D9" s="113">
        <v>1</v>
      </c>
      <c r="E9" s="112">
        <v>3500</v>
      </c>
      <c r="F9" s="78">
        <f>D9*E9</f>
        <v>3500</v>
      </c>
      <c r="G9" s="79" t="s">
        <v>9</v>
      </c>
      <c r="H9" s="80"/>
      <c r="I9" s="16"/>
    </row>
    <row r="10" spans="2:9" x14ac:dyDescent="0.35">
      <c r="B10" s="41" t="s">
        <v>66</v>
      </c>
      <c r="C10" s="44" t="s">
        <v>67</v>
      </c>
      <c r="D10" s="113">
        <v>10</v>
      </c>
      <c r="E10" s="112">
        <v>200</v>
      </c>
      <c r="F10" s="78">
        <f t="shared" ref="F10:F29" si="0">D10*E10</f>
        <v>2000</v>
      </c>
      <c r="G10" s="79" t="s">
        <v>9</v>
      </c>
      <c r="H10" s="80"/>
    </row>
    <row r="11" spans="2:9" x14ac:dyDescent="0.35">
      <c r="B11" s="41" t="s">
        <v>68</v>
      </c>
      <c r="C11" s="42" t="s">
        <v>69</v>
      </c>
      <c r="D11" s="113">
        <v>9</v>
      </c>
      <c r="E11" s="112">
        <v>225</v>
      </c>
      <c r="F11" s="78">
        <f t="shared" si="0"/>
        <v>2025</v>
      </c>
      <c r="G11" s="79" t="s">
        <v>9</v>
      </c>
      <c r="H11" s="80"/>
    </row>
    <row r="12" spans="2:9" x14ac:dyDescent="0.35">
      <c r="B12" s="41" t="s">
        <v>70</v>
      </c>
      <c r="C12" s="42" t="s">
        <v>71</v>
      </c>
      <c r="D12" s="113">
        <v>10</v>
      </c>
      <c r="E12" s="112">
        <v>370</v>
      </c>
      <c r="F12" s="78">
        <f t="shared" si="0"/>
        <v>3700</v>
      </c>
      <c r="G12" s="79" t="s">
        <v>9</v>
      </c>
      <c r="H12" s="80"/>
    </row>
    <row r="13" spans="2:9" x14ac:dyDescent="0.35">
      <c r="B13" s="41" t="s">
        <v>72</v>
      </c>
      <c r="C13" s="42" t="s">
        <v>73</v>
      </c>
      <c r="D13" s="113">
        <v>11</v>
      </c>
      <c r="E13" s="112">
        <v>260</v>
      </c>
      <c r="F13" s="78">
        <f t="shared" si="0"/>
        <v>2860</v>
      </c>
      <c r="G13" s="79" t="s">
        <v>9</v>
      </c>
      <c r="H13" s="80"/>
    </row>
    <row r="14" spans="2:9" x14ac:dyDescent="0.35">
      <c r="B14" s="41" t="s">
        <v>74</v>
      </c>
      <c r="C14" s="42" t="s">
        <v>75</v>
      </c>
      <c r="D14" s="113">
        <v>55</v>
      </c>
      <c r="E14" s="112">
        <v>67</v>
      </c>
      <c r="F14" s="78">
        <f t="shared" si="0"/>
        <v>3685</v>
      </c>
      <c r="G14" s="79" t="s">
        <v>9</v>
      </c>
      <c r="H14" s="80"/>
    </row>
    <row r="15" spans="2:9" x14ac:dyDescent="0.35">
      <c r="B15" s="41" t="s">
        <v>76</v>
      </c>
      <c r="C15" s="42" t="s">
        <v>77</v>
      </c>
      <c r="D15" s="113">
        <v>26</v>
      </c>
      <c r="E15" s="112">
        <v>140</v>
      </c>
      <c r="F15" s="78">
        <f t="shared" si="0"/>
        <v>3640</v>
      </c>
      <c r="G15" s="79" t="s">
        <v>9</v>
      </c>
      <c r="H15" s="80"/>
    </row>
    <row r="16" spans="2:9" x14ac:dyDescent="0.35">
      <c r="B16" s="41" t="s">
        <v>78</v>
      </c>
      <c r="C16" s="42" t="s">
        <v>79</v>
      </c>
      <c r="D16" s="113">
        <v>8</v>
      </c>
      <c r="E16" s="112">
        <v>195</v>
      </c>
      <c r="F16" s="78">
        <f t="shared" si="0"/>
        <v>1560</v>
      </c>
      <c r="G16" s="79" t="s">
        <v>9</v>
      </c>
      <c r="H16" s="80"/>
    </row>
    <row r="17" spans="2:8" x14ac:dyDescent="0.35">
      <c r="B17" s="41" t="s">
        <v>80</v>
      </c>
      <c r="C17" s="42" t="s">
        <v>81</v>
      </c>
      <c r="D17" s="113">
        <v>41</v>
      </c>
      <c r="E17" s="112">
        <v>300</v>
      </c>
      <c r="F17" s="78">
        <f t="shared" si="0"/>
        <v>12300</v>
      </c>
      <c r="G17" s="79" t="s">
        <v>9</v>
      </c>
      <c r="H17" s="80"/>
    </row>
    <row r="18" spans="2:8" x14ac:dyDescent="0.35">
      <c r="B18" s="41" t="s">
        <v>82</v>
      </c>
      <c r="C18" s="42" t="s">
        <v>83</v>
      </c>
      <c r="D18" s="113">
        <v>14</v>
      </c>
      <c r="E18" s="112">
        <v>150</v>
      </c>
      <c r="F18" s="78">
        <f t="shared" si="0"/>
        <v>2100</v>
      </c>
      <c r="G18" s="79" t="s">
        <v>9</v>
      </c>
      <c r="H18" s="80"/>
    </row>
    <row r="19" spans="2:8" x14ac:dyDescent="0.35">
      <c r="B19" s="41" t="s">
        <v>84</v>
      </c>
      <c r="C19" s="42" t="s">
        <v>85</v>
      </c>
      <c r="D19" s="113">
        <v>1</v>
      </c>
      <c r="E19" s="112">
        <f>4500+83</f>
        <v>4583</v>
      </c>
      <c r="F19" s="78">
        <f t="shared" si="0"/>
        <v>4583</v>
      </c>
      <c r="G19" s="79" t="s">
        <v>9</v>
      </c>
      <c r="H19" s="80"/>
    </row>
    <row r="20" spans="2:8" x14ac:dyDescent="0.35">
      <c r="B20" s="41" t="s">
        <v>86</v>
      </c>
      <c r="C20" s="42" t="s">
        <v>87</v>
      </c>
      <c r="D20" s="113">
        <v>5</v>
      </c>
      <c r="E20" s="112">
        <v>380</v>
      </c>
      <c r="F20" s="78">
        <f t="shared" si="0"/>
        <v>1900</v>
      </c>
      <c r="G20" s="79" t="s">
        <v>9</v>
      </c>
      <c r="H20" s="80"/>
    </row>
    <row r="21" spans="2:8" x14ac:dyDescent="0.35">
      <c r="B21" s="41" t="s">
        <v>88</v>
      </c>
      <c r="C21" s="42" t="s">
        <v>89</v>
      </c>
      <c r="D21" s="113">
        <v>54</v>
      </c>
      <c r="E21" s="112">
        <v>920</v>
      </c>
      <c r="F21" s="78">
        <f t="shared" si="0"/>
        <v>49680</v>
      </c>
      <c r="G21" s="79" t="s">
        <v>9</v>
      </c>
      <c r="H21" s="80"/>
    </row>
    <row r="22" spans="2:8" x14ac:dyDescent="0.35">
      <c r="B22" s="41" t="s">
        <v>90</v>
      </c>
      <c r="C22" s="42" t="s">
        <v>91</v>
      </c>
      <c r="D22" s="113">
        <v>9</v>
      </c>
      <c r="E22" s="112">
        <v>300</v>
      </c>
      <c r="F22" s="78">
        <f t="shared" si="0"/>
        <v>2700</v>
      </c>
      <c r="G22" s="79" t="s">
        <v>9</v>
      </c>
      <c r="H22" s="80"/>
    </row>
    <row r="23" spans="2:8" x14ac:dyDescent="0.35">
      <c r="B23" s="41" t="s">
        <v>92</v>
      </c>
      <c r="C23" s="42" t="s">
        <v>93</v>
      </c>
      <c r="D23" s="113">
        <v>2</v>
      </c>
      <c r="E23" s="112">
        <v>895</v>
      </c>
      <c r="F23" s="78">
        <f t="shared" si="0"/>
        <v>1790</v>
      </c>
      <c r="G23" s="79" t="s">
        <v>9</v>
      </c>
      <c r="H23" s="80"/>
    </row>
    <row r="24" spans="2:8" x14ac:dyDescent="0.35">
      <c r="B24" s="41" t="s">
        <v>94</v>
      </c>
      <c r="C24" s="42" t="s">
        <v>95</v>
      </c>
      <c r="D24" s="113">
        <v>2</v>
      </c>
      <c r="E24" s="112">
        <v>220</v>
      </c>
      <c r="F24" s="78">
        <f t="shared" si="0"/>
        <v>440</v>
      </c>
      <c r="G24" s="79" t="s">
        <v>9</v>
      </c>
      <c r="H24" s="80"/>
    </row>
    <row r="25" spans="2:8" x14ac:dyDescent="0.35">
      <c r="B25" s="41" t="s">
        <v>96</v>
      </c>
      <c r="C25" s="42" t="s">
        <v>97</v>
      </c>
      <c r="D25" s="113">
        <v>3</v>
      </c>
      <c r="E25" s="112">
        <v>260</v>
      </c>
      <c r="F25" s="78">
        <f t="shared" si="0"/>
        <v>780</v>
      </c>
      <c r="G25" s="79" t="s">
        <v>9</v>
      </c>
      <c r="H25" s="80"/>
    </row>
    <row r="26" spans="2:8" x14ac:dyDescent="0.35">
      <c r="B26" s="41" t="s">
        <v>98</v>
      </c>
      <c r="C26" s="42" t="s">
        <v>99</v>
      </c>
      <c r="D26" s="113">
        <v>1</v>
      </c>
      <c r="E26" s="112">
        <v>196</v>
      </c>
      <c r="F26" s="78">
        <f t="shared" si="0"/>
        <v>196</v>
      </c>
      <c r="G26" s="79" t="s">
        <v>9</v>
      </c>
      <c r="H26" s="80"/>
    </row>
    <row r="27" spans="2:8" x14ac:dyDescent="0.35">
      <c r="B27" s="41" t="s">
        <v>100</v>
      </c>
      <c r="C27" s="42" t="s">
        <v>101</v>
      </c>
      <c r="D27" s="113">
        <v>1</v>
      </c>
      <c r="E27" s="112">
        <v>175</v>
      </c>
      <c r="F27" s="78">
        <f t="shared" si="0"/>
        <v>175</v>
      </c>
      <c r="G27" s="79" t="s">
        <v>9</v>
      </c>
      <c r="H27" s="80"/>
    </row>
    <row r="28" spans="2:8" x14ac:dyDescent="0.35">
      <c r="B28" s="41" t="s">
        <v>102</v>
      </c>
      <c r="C28" s="42" t="s">
        <v>103</v>
      </c>
      <c r="D28" s="113">
        <v>2</v>
      </c>
      <c r="E28" s="112">
        <v>640</v>
      </c>
      <c r="F28" s="78">
        <f t="shared" si="0"/>
        <v>1280</v>
      </c>
      <c r="G28" s="79" t="s">
        <v>9</v>
      </c>
      <c r="H28" s="80"/>
    </row>
    <row r="29" spans="2:8" x14ac:dyDescent="0.35">
      <c r="B29" s="41" t="s">
        <v>104</v>
      </c>
      <c r="C29" s="42" t="s">
        <v>105</v>
      </c>
      <c r="D29" s="113">
        <v>2</v>
      </c>
      <c r="E29" s="112">
        <v>214</v>
      </c>
      <c r="F29" s="78">
        <f t="shared" si="0"/>
        <v>428</v>
      </c>
      <c r="G29" s="79" t="s">
        <v>9</v>
      </c>
      <c r="H29" s="80"/>
    </row>
    <row r="30" spans="2:8" x14ac:dyDescent="0.35">
      <c r="B30" s="41" t="s">
        <v>106</v>
      </c>
      <c r="C30" s="42" t="s">
        <v>107</v>
      </c>
      <c r="D30" s="113">
        <v>53</v>
      </c>
      <c r="E30" s="112">
        <v>270</v>
      </c>
      <c r="F30" s="78">
        <f t="shared" ref="F30:F35" si="1">D30*E30</f>
        <v>14310</v>
      </c>
      <c r="G30" s="79" t="s">
        <v>9</v>
      </c>
      <c r="H30" s="80"/>
    </row>
    <row r="31" spans="2:8" x14ac:dyDescent="0.35">
      <c r="B31" s="41" t="s">
        <v>108</v>
      </c>
      <c r="C31" s="42" t="s">
        <v>109</v>
      </c>
      <c r="D31" s="113">
        <v>33</v>
      </c>
      <c r="E31" s="112">
        <v>120</v>
      </c>
      <c r="F31" s="78">
        <f t="shared" si="1"/>
        <v>3960</v>
      </c>
      <c r="G31" s="79" t="s">
        <v>9</v>
      </c>
      <c r="H31" s="80"/>
    </row>
    <row r="32" spans="2:8" x14ac:dyDescent="0.35">
      <c r="B32" s="41" t="s">
        <v>110</v>
      </c>
      <c r="C32" s="42" t="s">
        <v>111</v>
      </c>
      <c r="D32" s="113">
        <v>33</v>
      </c>
      <c r="E32" s="112">
        <v>240</v>
      </c>
      <c r="F32" s="78">
        <f t="shared" si="1"/>
        <v>7920</v>
      </c>
      <c r="G32" s="79" t="s">
        <v>9</v>
      </c>
      <c r="H32" s="80"/>
    </row>
    <row r="33" spans="2:10" x14ac:dyDescent="0.35">
      <c r="B33" s="41" t="s">
        <v>112</v>
      </c>
      <c r="C33" s="42" t="s">
        <v>113</v>
      </c>
      <c r="D33" s="113">
        <v>1</v>
      </c>
      <c r="E33" s="112">
        <v>4500</v>
      </c>
      <c r="F33" s="78">
        <f t="shared" si="1"/>
        <v>4500</v>
      </c>
      <c r="G33" s="79" t="s">
        <v>9</v>
      </c>
      <c r="H33" s="80"/>
    </row>
    <row r="34" spans="2:10" x14ac:dyDescent="0.35">
      <c r="B34" s="41" t="s">
        <v>114</v>
      </c>
      <c r="C34" s="43" t="s">
        <v>115</v>
      </c>
      <c r="D34" s="113">
        <v>19</v>
      </c>
      <c r="E34" s="112">
        <v>1450</v>
      </c>
      <c r="F34" s="78">
        <f t="shared" si="1"/>
        <v>27550</v>
      </c>
      <c r="G34" s="79" t="s">
        <v>9</v>
      </c>
      <c r="H34" s="80"/>
    </row>
    <row r="35" spans="2:10" x14ac:dyDescent="0.35">
      <c r="B35" s="66" t="s">
        <v>116</v>
      </c>
      <c r="C35" s="67" t="s">
        <v>117</v>
      </c>
      <c r="D35" s="114">
        <v>34</v>
      </c>
      <c r="E35" s="115">
        <v>560</v>
      </c>
      <c r="F35" s="78">
        <f t="shared" si="1"/>
        <v>19040</v>
      </c>
      <c r="G35" s="79" t="s">
        <v>9</v>
      </c>
      <c r="H35" s="80"/>
    </row>
    <row r="36" spans="2:10" ht="15" thickBot="1" x14ac:dyDescent="0.4">
      <c r="B36" s="75"/>
      <c r="C36" s="76" t="s">
        <v>61</v>
      </c>
      <c r="D36" s="98"/>
      <c r="E36" s="99"/>
      <c r="F36" s="81">
        <f>SUM(F8:F35)</f>
        <v>188442</v>
      </c>
      <c r="G36" s="91">
        <f>SUMIF(G8:G35,"x",F8:F35)</f>
        <v>188442</v>
      </c>
      <c r="H36" s="160">
        <f>SUMIF(H8:H35,"x",F8:F35)</f>
        <v>0</v>
      </c>
      <c r="I36" s="123"/>
    </row>
    <row r="37" spans="2:10" x14ac:dyDescent="0.35">
      <c r="B37" s="74"/>
      <c r="C37" s="65" t="s">
        <v>118</v>
      </c>
      <c r="D37" s="116"/>
      <c r="E37" s="117"/>
      <c r="F37" s="82"/>
      <c r="G37" s="83"/>
      <c r="H37" s="84"/>
    </row>
    <row r="38" spans="2:10" x14ac:dyDescent="0.35">
      <c r="B38" s="70">
        <v>1</v>
      </c>
      <c r="C38" s="51" t="s">
        <v>119</v>
      </c>
      <c r="D38" s="111">
        <v>1</v>
      </c>
      <c r="E38" s="112">
        <f>6782.46032353681-220</f>
        <v>6562.4603235368104</v>
      </c>
      <c r="F38" s="77">
        <f>D38*E38</f>
        <v>6562.4603235368104</v>
      </c>
      <c r="G38" s="85"/>
      <c r="H38" s="86" t="s">
        <v>9</v>
      </c>
      <c r="J38" s="122"/>
    </row>
    <row r="39" spans="2:10" x14ac:dyDescent="0.35">
      <c r="B39" s="135">
        <v>2</v>
      </c>
      <c r="C39" s="44" t="s">
        <v>120</v>
      </c>
      <c r="D39" s="113">
        <v>1</v>
      </c>
      <c r="E39" s="112">
        <v>1318.7101653309667</v>
      </c>
      <c r="F39" s="78">
        <f>D39*E39</f>
        <v>1318.7101653309667</v>
      </c>
      <c r="G39" s="79"/>
      <c r="H39" s="86" t="s">
        <v>9</v>
      </c>
      <c r="J39" s="124"/>
    </row>
    <row r="40" spans="2:10" x14ac:dyDescent="0.35">
      <c r="B40" s="136">
        <v>3</v>
      </c>
      <c r="C40" s="44" t="s">
        <v>121</v>
      </c>
      <c r="D40" s="113">
        <v>2</v>
      </c>
      <c r="E40" s="112">
        <v>3600.2493792862065</v>
      </c>
      <c r="F40" s="78">
        <f t="shared" ref="F40:F87" si="2">D40*E40</f>
        <v>7200.498758572413</v>
      </c>
      <c r="G40" s="79"/>
      <c r="H40" s="86" t="s">
        <v>9</v>
      </c>
      <c r="J40" s="124"/>
    </row>
    <row r="41" spans="2:10" x14ac:dyDescent="0.35">
      <c r="B41" s="137">
        <v>4</v>
      </c>
      <c r="C41" s="42" t="s">
        <v>122</v>
      </c>
      <c r="D41" s="113">
        <v>1</v>
      </c>
      <c r="E41" s="112">
        <v>639.85474750347271</v>
      </c>
      <c r="F41" s="78">
        <f t="shared" si="2"/>
        <v>639.85474750347271</v>
      </c>
      <c r="G41" s="79"/>
      <c r="H41" s="86" t="s">
        <v>9</v>
      </c>
      <c r="J41" s="124"/>
    </row>
    <row r="42" spans="2:10" x14ac:dyDescent="0.35">
      <c r="B42" s="136">
        <v>5</v>
      </c>
      <c r="C42" s="42" t="s">
        <v>122</v>
      </c>
      <c r="D42" s="113">
        <v>1</v>
      </c>
      <c r="E42" s="112">
        <v>577.69742917456392</v>
      </c>
      <c r="F42" s="78">
        <f t="shared" si="2"/>
        <v>577.69742917456392</v>
      </c>
      <c r="G42" s="79"/>
      <c r="H42" s="86" t="s">
        <v>9</v>
      </c>
      <c r="J42" s="124"/>
    </row>
    <row r="43" spans="2:10" x14ac:dyDescent="0.35">
      <c r="B43" s="137">
        <v>6</v>
      </c>
      <c r="C43" s="42" t="s">
        <v>123</v>
      </c>
      <c r="D43" s="113">
        <v>1</v>
      </c>
      <c r="E43" s="112">
        <v>198.05027898917012</v>
      </c>
      <c r="F43" s="78">
        <f t="shared" si="2"/>
        <v>198.05027898917012</v>
      </c>
      <c r="G43" s="79"/>
      <c r="H43" s="86" t="s">
        <v>9</v>
      </c>
      <c r="J43" s="124"/>
    </row>
    <row r="44" spans="2:10" x14ac:dyDescent="0.35">
      <c r="B44" s="136">
        <v>7</v>
      </c>
      <c r="C44" s="42" t="s">
        <v>124</v>
      </c>
      <c r="D44" s="113">
        <v>1</v>
      </c>
      <c r="E44" s="112">
        <v>1081.0498305439626</v>
      </c>
      <c r="F44" s="78">
        <f t="shared" si="2"/>
        <v>1081.0498305439626</v>
      </c>
      <c r="G44" s="79"/>
      <c r="H44" s="86" t="s">
        <v>9</v>
      </c>
      <c r="J44" s="124"/>
    </row>
    <row r="45" spans="2:10" x14ac:dyDescent="0.35">
      <c r="B45" s="137">
        <v>8</v>
      </c>
      <c r="C45" s="42" t="s">
        <v>125</v>
      </c>
      <c r="D45" s="113">
        <v>1</v>
      </c>
      <c r="E45" s="112">
        <v>187.690725934352</v>
      </c>
      <c r="F45" s="78">
        <f t="shared" si="2"/>
        <v>187.690725934352</v>
      </c>
      <c r="G45" s="79"/>
      <c r="H45" s="86" t="s">
        <v>9</v>
      </c>
      <c r="J45" s="124"/>
    </row>
    <row r="46" spans="2:10" x14ac:dyDescent="0.35">
      <c r="B46" s="136">
        <v>9</v>
      </c>
      <c r="C46" s="42" t="s">
        <v>126</v>
      </c>
      <c r="D46" s="113">
        <v>1</v>
      </c>
      <c r="E46" s="112">
        <v>1156.6136292967535</v>
      </c>
      <c r="F46" s="78">
        <f t="shared" si="2"/>
        <v>1156.6136292967535</v>
      </c>
      <c r="G46" s="79"/>
      <c r="H46" s="86" t="s">
        <v>9</v>
      </c>
      <c r="J46" s="124"/>
    </row>
    <row r="47" spans="2:10" x14ac:dyDescent="0.35">
      <c r="B47" s="137">
        <v>10</v>
      </c>
      <c r="C47" s="42" t="s">
        <v>127</v>
      </c>
      <c r="D47" s="113">
        <v>1</v>
      </c>
      <c r="E47" s="112">
        <v>1221.2084895209136</v>
      </c>
      <c r="F47" s="78">
        <f t="shared" si="2"/>
        <v>1221.2084895209136</v>
      </c>
      <c r="G47" s="79"/>
      <c r="H47" s="86" t="s">
        <v>9</v>
      </c>
      <c r="J47" s="124"/>
    </row>
    <row r="48" spans="2:10" x14ac:dyDescent="0.35">
      <c r="B48" s="136">
        <v>11</v>
      </c>
      <c r="C48" s="42" t="s">
        <v>128</v>
      </c>
      <c r="D48" s="113">
        <v>1</v>
      </c>
      <c r="E48" s="112">
        <v>240.70726215606831</v>
      </c>
      <c r="F48" s="78">
        <f t="shared" si="2"/>
        <v>240.70726215606831</v>
      </c>
      <c r="G48" s="79"/>
      <c r="H48" s="86" t="s">
        <v>9</v>
      </c>
      <c r="J48" s="124"/>
    </row>
    <row r="49" spans="2:10" x14ac:dyDescent="0.35">
      <c r="B49" s="137">
        <v>12</v>
      </c>
      <c r="C49" s="42" t="s">
        <v>129</v>
      </c>
      <c r="D49" s="113">
        <v>1</v>
      </c>
      <c r="E49" s="112">
        <v>287.93463637656271</v>
      </c>
      <c r="F49" s="78">
        <f t="shared" si="2"/>
        <v>287.93463637656271</v>
      </c>
      <c r="G49" s="79"/>
      <c r="H49" s="86" t="s">
        <v>9</v>
      </c>
      <c r="J49" s="124"/>
    </row>
    <row r="50" spans="2:10" x14ac:dyDescent="0.35">
      <c r="B50" s="136">
        <v>13</v>
      </c>
      <c r="C50" s="42" t="s">
        <v>130</v>
      </c>
      <c r="D50" s="113">
        <v>1</v>
      </c>
      <c r="E50" s="112">
        <v>5515.9135547642227</v>
      </c>
      <c r="F50" s="78">
        <f t="shared" si="2"/>
        <v>5515.9135547642227</v>
      </c>
      <c r="G50" s="79"/>
      <c r="H50" s="86" t="s">
        <v>9</v>
      </c>
      <c r="J50" s="124"/>
    </row>
    <row r="51" spans="2:10" x14ac:dyDescent="0.35">
      <c r="B51" s="137">
        <v>14</v>
      </c>
      <c r="C51" s="42" t="s">
        <v>67</v>
      </c>
      <c r="D51" s="113">
        <v>1</v>
      </c>
      <c r="E51" s="112">
        <v>2126.7553036067807</v>
      </c>
      <c r="F51" s="78">
        <f t="shared" si="2"/>
        <v>2126.7553036067807</v>
      </c>
      <c r="G51" s="79"/>
      <c r="H51" s="86" t="s">
        <v>9</v>
      </c>
      <c r="J51" s="124"/>
    </row>
    <row r="52" spans="2:10" x14ac:dyDescent="0.35">
      <c r="B52" s="136">
        <v>15</v>
      </c>
      <c r="C52" s="42" t="s">
        <v>131</v>
      </c>
      <c r="D52" s="113">
        <v>1</v>
      </c>
      <c r="E52" s="112">
        <v>5946.3834534656062</v>
      </c>
      <c r="F52" s="78">
        <f t="shared" si="2"/>
        <v>5946.3834534656062</v>
      </c>
      <c r="G52" s="79"/>
      <c r="H52" s="86" t="s">
        <v>9</v>
      </c>
      <c r="J52" s="124"/>
    </row>
    <row r="53" spans="2:10" x14ac:dyDescent="0.35">
      <c r="B53" s="137">
        <v>16</v>
      </c>
      <c r="C53" s="42" t="s">
        <v>132</v>
      </c>
      <c r="D53" s="113">
        <v>1</v>
      </c>
      <c r="E53" s="112">
        <v>737.35642331352574</v>
      </c>
      <c r="F53" s="78">
        <f t="shared" si="2"/>
        <v>737.35642331352574</v>
      </c>
      <c r="G53" s="79"/>
      <c r="H53" s="86" t="s">
        <v>9</v>
      </c>
      <c r="J53" s="124"/>
    </row>
    <row r="54" spans="2:10" x14ac:dyDescent="0.35">
      <c r="B54" s="136">
        <v>17</v>
      </c>
      <c r="C54" s="42" t="s">
        <v>133</v>
      </c>
      <c r="D54" s="113">
        <v>1</v>
      </c>
      <c r="E54" s="112">
        <v>419.25720598322783</v>
      </c>
      <c r="F54" s="78">
        <f t="shared" si="2"/>
        <v>419.25720598322783</v>
      </c>
      <c r="G54" s="79"/>
      <c r="H54" s="86" t="s">
        <v>9</v>
      </c>
      <c r="J54" s="124"/>
    </row>
    <row r="55" spans="2:10" x14ac:dyDescent="0.35">
      <c r="B55" s="137">
        <v>18</v>
      </c>
      <c r="C55" s="42" t="s">
        <v>134</v>
      </c>
      <c r="D55" s="113">
        <v>1</v>
      </c>
      <c r="E55" s="112">
        <v>2468.0111689419664</v>
      </c>
      <c r="F55" s="78">
        <f t="shared" si="2"/>
        <v>2468.0111689419664</v>
      </c>
      <c r="G55" s="79"/>
      <c r="H55" s="86" t="s">
        <v>9</v>
      </c>
      <c r="J55" s="124"/>
    </row>
    <row r="56" spans="2:10" x14ac:dyDescent="0.35">
      <c r="B56" s="136">
        <v>19</v>
      </c>
      <c r="C56" s="42" t="s">
        <v>135</v>
      </c>
      <c r="D56" s="113">
        <v>1</v>
      </c>
      <c r="E56" s="112">
        <v>532.60290411241442</v>
      </c>
      <c r="F56" s="78">
        <f t="shared" si="2"/>
        <v>532.60290411241442</v>
      </c>
      <c r="G56" s="79"/>
      <c r="H56" s="86" t="s">
        <v>9</v>
      </c>
      <c r="J56" s="124"/>
    </row>
    <row r="57" spans="2:10" x14ac:dyDescent="0.35">
      <c r="B57" s="137">
        <v>20</v>
      </c>
      <c r="C57" s="42" t="s">
        <v>136</v>
      </c>
      <c r="D57" s="113">
        <v>1</v>
      </c>
      <c r="E57" s="112">
        <v>563.07217780305598</v>
      </c>
      <c r="F57" s="78">
        <f t="shared" si="2"/>
        <v>563.07217780305598</v>
      </c>
      <c r="G57" s="79"/>
      <c r="H57" s="86" t="s">
        <v>9</v>
      </c>
      <c r="J57" s="124"/>
    </row>
    <row r="58" spans="2:10" x14ac:dyDescent="0.35">
      <c r="B58" s="136">
        <v>21</v>
      </c>
      <c r="C58" s="42" t="s">
        <v>137</v>
      </c>
      <c r="D58" s="113">
        <v>1</v>
      </c>
      <c r="E58" s="112">
        <f>8820.36722506168-1233</f>
        <v>7587.3672250616801</v>
      </c>
      <c r="F58" s="78">
        <f t="shared" si="2"/>
        <v>7587.3672250616801</v>
      </c>
      <c r="G58" s="79"/>
      <c r="H58" s="86" t="s">
        <v>9</v>
      </c>
      <c r="J58" s="124"/>
    </row>
    <row r="59" spans="2:10" x14ac:dyDescent="0.35">
      <c r="B59" s="137">
        <v>22</v>
      </c>
      <c r="C59" s="42" t="s">
        <v>138</v>
      </c>
      <c r="D59" s="113">
        <v>1</v>
      </c>
      <c r="E59" s="112">
        <v>700.48860214784941</v>
      </c>
      <c r="F59" s="78">
        <f t="shared" si="2"/>
        <v>700.48860214784941</v>
      </c>
      <c r="G59" s="79"/>
      <c r="H59" s="86" t="s">
        <v>9</v>
      </c>
      <c r="J59" s="124"/>
    </row>
    <row r="60" spans="2:10" x14ac:dyDescent="0.35">
      <c r="B60" s="136">
        <v>23</v>
      </c>
      <c r="C60" s="42" t="s">
        <v>139</v>
      </c>
      <c r="D60" s="113">
        <v>1</v>
      </c>
      <c r="E60" s="112">
        <v>498.47731757889591</v>
      </c>
      <c r="F60" s="78">
        <f t="shared" si="2"/>
        <v>498.47731757889591</v>
      </c>
      <c r="G60" s="79"/>
      <c r="H60" s="86" t="s">
        <v>9</v>
      </c>
      <c r="J60" s="124"/>
    </row>
    <row r="61" spans="2:10" x14ac:dyDescent="0.35">
      <c r="B61" s="137">
        <v>24</v>
      </c>
      <c r="C61" s="42" t="s">
        <v>124</v>
      </c>
      <c r="D61" s="113">
        <v>1</v>
      </c>
      <c r="E61" s="112">
        <v>1081.0498305439626</v>
      </c>
      <c r="F61" s="78">
        <f t="shared" si="2"/>
        <v>1081.0498305439626</v>
      </c>
      <c r="G61" s="79"/>
      <c r="H61" s="86" t="s">
        <v>9</v>
      </c>
      <c r="J61" s="124"/>
    </row>
    <row r="62" spans="2:10" x14ac:dyDescent="0.35">
      <c r="B62" s="136">
        <v>25</v>
      </c>
      <c r="C62" s="42" t="s">
        <v>140</v>
      </c>
      <c r="D62" s="113">
        <v>1</v>
      </c>
      <c r="E62" s="112">
        <v>187.690725934352</v>
      </c>
      <c r="F62" s="78">
        <f t="shared" si="2"/>
        <v>187.690725934352</v>
      </c>
      <c r="G62" s="79"/>
      <c r="H62" s="86" t="s">
        <v>9</v>
      </c>
      <c r="J62" s="124"/>
    </row>
    <row r="63" spans="2:10" x14ac:dyDescent="0.35">
      <c r="B63" s="137">
        <v>26</v>
      </c>
      <c r="C63" s="42" t="s">
        <v>141</v>
      </c>
      <c r="D63" s="113">
        <v>1</v>
      </c>
      <c r="E63" s="112">
        <f>2578.9193251759-350</f>
        <v>2228.9193251759002</v>
      </c>
      <c r="F63" s="78">
        <f t="shared" si="2"/>
        <v>2228.9193251759002</v>
      </c>
      <c r="G63" s="79"/>
      <c r="H63" s="86" t="s">
        <v>9</v>
      </c>
      <c r="I63" s="46"/>
      <c r="J63" s="124"/>
    </row>
    <row r="64" spans="2:10" x14ac:dyDescent="0.35">
      <c r="B64" s="136">
        <v>27</v>
      </c>
      <c r="C64" s="42" t="s">
        <v>142</v>
      </c>
      <c r="D64" s="113">
        <v>1</v>
      </c>
      <c r="E64" s="112">
        <v>1812.3123991193597</v>
      </c>
      <c r="F64" s="78">
        <f t="shared" si="2"/>
        <v>1812.3123991193597</v>
      </c>
      <c r="G64" s="79"/>
      <c r="H64" s="86" t="s">
        <v>9</v>
      </c>
      <c r="J64" s="124"/>
    </row>
    <row r="65" spans="2:10" x14ac:dyDescent="0.35">
      <c r="B65" s="137">
        <v>28</v>
      </c>
      <c r="C65" s="42" t="s">
        <v>143</v>
      </c>
      <c r="D65" s="113">
        <v>1</v>
      </c>
      <c r="E65" s="112">
        <v>642.29228939872405</v>
      </c>
      <c r="F65" s="78">
        <f t="shared" si="2"/>
        <v>642.29228939872405</v>
      </c>
      <c r="G65" s="79"/>
      <c r="H65" s="86" t="s">
        <v>9</v>
      </c>
      <c r="J65" s="124"/>
    </row>
    <row r="66" spans="2:10" x14ac:dyDescent="0.35">
      <c r="B66" s="136">
        <v>29</v>
      </c>
      <c r="C66" s="42" t="s">
        <v>143</v>
      </c>
      <c r="D66" s="113">
        <v>1</v>
      </c>
      <c r="E66" s="154">
        <v>711.76223341338675</v>
      </c>
      <c r="F66" s="78">
        <f t="shared" si="2"/>
        <v>711.76223341338675</v>
      </c>
      <c r="G66" s="79"/>
      <c r="H66" s="86" t="s">
        <v>9</v>
      </c>
      <c r="J66" s="124"/>
    </row>
    <row r="67" spans="2:10" x14ac:dyDescent="0.35">
      <c r="B67" s="137">
        <v>30</v>
      </c>
      <c r="C67" s="43" t="s">
        <v>144</v>
      </c>
      <c r="D67" s="113">
        <v>1</v>
      </c>
      <c r="E67" s="154">
        <v>321.75553017317486</v>
      </c>
      <c r="F67" s="78">
        <f t="shared" si="2"/>
        <v>321.75553017317486</v>
      </c>
      <c r="G67" s="79"/>
      <c r="H67" s="86" t="s">
        <v>9</v>
      </c>
      <c r="J67" s="124"/>
    </row>
    <row r="68" spans="2:10" x14ac:dyDescent="0.35">
      <c r="B68" s="136">
        <v>31</v>
      </c>
      <c r="C68" s="43" t="s">
        <v>145</v>
      </c>
      <c r="D68" s="113">
        <v>1</v>
      </c>
      <c r="E68" s="154">
        <v>220</v>
      </c>
      <c r="F68" s="78">
        <f t="shared" si="2"/>
        <v>220</v>
      </c>
      <c r="G68" s="79"/>
      <c r="H68" s="86" t="s">
        <v>9</v>
      </c>
      <c r="J68" s="124"/>
    </row>
    <row r="69" spans="2:10" x14ac:dyDescent="0.35">
      <c r="B69" s="137">
        <v>32</v>
      </c>
      <c r="C69" s="43" t="s">
        <v>146</v>
      </c>
      <c r="D69" s="113">
        <v>1</v>
      </c>
      <c r="E69" s="154">
        <v>3858.6288201828474</v>
      </c>
      <c r="F69" s="78">
        <f t="shared" si="2"/>
        <v>3858.6288201828474</v>
      </c>
      <c r="G69" s="79"/>
      <c r="H69" s="86" t="s">
        <v>9</v>
      </c>
      <c r="J69" s="124"/>
    </row>
    <row r="70" spans="2:10" x14ac:dyDescent="0.35">
      <c r="B70" s="136">
        <v>33</v>
      </c>
      <c r="C70" s="43" t="s">
        <v>147</v>
      </c>
      <c r="D70" s="113">
        <v>1</v>
      </c>
      <c r="E70" s="154">
        <v>1889.0949688197766</v>
      </c>
      <c r="F70" s="78">
        <f t="shared" si="2"/>
        <v>1889.0949688197766</v>
      </c>
      <c r="G70" s="79"/>
      <c r="H70" s="86" t="s">
        <v>9</v>
      </c>
      <c r="J70" s="124"/>
    </row>
    <row r="71" spans="2:10" x14ac:dyDescent="0.35">
      <c r="B71" s="137">
        <v>34</v>
      </c>
      <c r="C71" s="43" t="s">
        <v>148</v>
      </c>
      <c r="D71" s="113">
        <v>1</v>
      </c>
      <c r="E71" s="154">
        <v>1233</v>
      </c>
      <c r="F71" s="78">
        <f t="shared" si="2"/>
        <v>1233</v>
      </c>
      <c r="G71" s="79"/>
      <c r="H71" s="86" t="s">
        <v>9</v>
      </c>
      <c r="J71" s="124"/>
    </row>
    <row r="72" spans="2:10" x14ac:dyDescent="0.35">
      <c r="B72" s="136">
        <v>35</v>
      </c>
      <c r="C72" s="43" t="s">
        <v>149</v>
      </c>
      <c r="D72" s="113">
        <v>1</v>
      </c>
      <c r="E72" s="154">
        <v>350</v>
      </c>
      <c r="F72" s="78">
        <f t="shared" si="2"/>
        <v>350</v>
      </c>
      <c r="G72" s="79"/>
      <c r="H72" s="86" t="s">
        <v>9</v>
      </c>
      <c r="J72" s="124"/>
    </row>
    <row r="73" spans="2:10" x14ac:dyDescent="0.35">
      <c r="B73" s="137">
        <v>36</v>
      </c>
      <c r="C73" s="43" t="s">
        <v>150</v>
      </c>
      <c r="D73" s="113">
        <v>1</v>
      </c>
      <c r="E73" s="154">
        <v>1486.900556103308</v>
      </c>
      <c r="F73" s="78">
        <f t="shared" si="2"/>
        <v>1486.900556103308</v>
      </c>
      <c r="G73" s="79"/>
      <c r="H73" s="86" t="s">
        <v>9</v>
      </c>
      <c r="J73" s="124"/>
    </row>
    <row r="74" spans="2:10" x14ac:dyDescent="0.35">
      <c r="B74" s="136">
        <v>37</v>
      </c>
      <c r="C74" s="43" t="s">
        <v>151</v>
      </c>
      <c r="D74" s="113">
        <v>1</v>
      </c>
      <c r="E74" s="154">
        <v>1040.8303892723156</v>
      </c>
      <c r="F74" s="78">
        <f t="shared" si="2"/>
        <v>1040.8303892723156</v>
      </c>
      <c r="G74" s="79"/>
      <c r="H74" s="86" t="s">
        <v>9</v>
      </c>
      <c r="J74" s="124"/>
    </row>
    <row r="75" spans="2:10" x14ac:dyDescent="0.35">
      <c r="B75" s="137">
        <v>38</v>
      </c>
      <c r="C75" s="43" t="s">
        <v>152</v>
      </c>
      <c r="D75" s="113">
        <v>1</v>
      </c>
      <c r="E75" s="154">
        <v>193.7845806724803</v>
      </c>
      <c r="F75" s="78">
        <f t="shared" si="2"/>
        <v>193.7845806724803</v>
      </c>
      <c r="G75" s="79"/>
      <c r="H75" s="86" t="s">
        <v>9</v>
      </c>
      <c r="J75" s="124"/>
    </row>
    <row r="76" spans="2:10" x14ac:dyDescent="0.35">
      <c r="B76" s="136">
        <v>39</v>
      </c>
      <c r="C76" s="43" t="s">
        <v>153</v>
      </c>
      <c r="D76" s="113">
        <v>1</v>
      </c>
      <c r="E76" s="154">
        <f>3973.19328925966-135</f>
        <v>3838.1932892596601</v>
      </c>
      <c r="F76" s="78">
        <f t="shared" si="2"/>
        <v>3838.1932892596601</v>
      </c>
      <c r="G76" s="79"/>
      <c r="H76" s="86" t="s">
        <v>9</v>
      </c>
      <c r="J76" s="124"/>
    </row>
    <row r="77" spans="2:10" x14ac:dyDescent="0.35">
      <c r="B77" s="137">
        <v>40</v>
      </c>
      <c r="C77" s="43" t="s">
        <v>154</v>
      </c>
      <c r="D77" s="113">
        <v>1</v>
      </c>
      <c r="E77" s="154">
        <v>135</v>
      </c>
      <c r="F77" s="78">
        <f t="shared" si="2"/>
        <v>135</v>
      </c>
      <c r="G77" s="79"/>
      <c r="H77" s="86" t="s">
        <v>9</v>
      </c>
      <c r="J77" s="124"/>
    </row>
    <row r="78" spans="2:10" x14ac:dyDescent="0.35">
      <c r="B78" s="136">
        <v>41</v>
      </c>
      <c r="C78" s="43" t="s">
        <v>155</v>
      </c>
      <c r="D78" s="113">
        <v>1</v>
      </c>
      <c r="E78" s="154">
        <v>404.63195461171995</v>
      </c>
      <c r="F78" s="78">
        <f t="shared" si="2"/>
        <v>404.63195461171995</v>
      </c>
      <c r="G78" s="79"/>
      <c r="H78" s="86" t="s">
        <v>9</v>
      </c>
      <c r="J78" s="124"/>
    </row>
    <row r="79" spans="2:10" x14ac:dyDescent="0.35">
      <c r="B79" s="137">
        <v>42</v>
      </c>
      <c r="C79" s="45" t="s">
        <v>144</v>
      </c>
      <c r="D79" s="113">
        <v>1</v>
      </c>
      <c r="E79" s="154">
        <v>382.69407755445798</v>
      </c>
      <c r="F79" s="78">
        <f t="shared" si="2"/>
        <v>382.69407755445798</v>
      </c>
      <c r="G79" s="79"/>
      <c r="H79" s="86" t="s">
        <v>9</v>
      </c>
      <c r="J79" s="124"/>
    </row>
    <row r="80" spans="2:10" x14ac:dyDescent="0.35">
      <c r="B80" s="136">
        <v>43</v>
      </c>
      <c r="C80" s="45" t="s">
        <v>156</v>
      </c>
      <c r="D80" s="113">
        <v>1</v>
      </c>
      <c r="E80" s="154">
        <v>485.07083715501358</v>
      </c>
      <c r="F80" s="78">
        <f t="shared" si="2"/>
        <v>485.07083715501358</v>
      </c>
      <c r="G80" s="79"/>
      <c r="H80" s="86" t="s">
        <v>9</v>
      </c>
      <c r="J80" s="124"/>
    </row>
    <row r="81" spans="2:16" x14ac:dyDescent="0.35">
      <c r="B81" s="137">
        <v>44</v>
      </c>
      <c r="C81" s="45" t="s">
        <v>157</v>
      </c>
      <c r="D81" s="113">
        <v>1</v>
      </c>
      <c r="E81" s="154">
        <v>559.41586496017896</v>
      </c>
      <c r="F81" s="78">
        <f t="shared" si="2"/>
        <v>559.41586496017896</v>
      </c>
      <c r="G81" s="79"/>
      <c r="H81" s="86" t="s">
        <v>9</v>
      </c>
      <c r="J81" s="124"/>
    </row>
    <row r="82" spans="2:16" x14ac:dyDescent="0.35">
      <c r="B82" s="136">
        <v>45</v>
      </c>
      <c r="C82" s="45" t="s">
        <v>67</v>
      </c>
      <c r="D82" s="113">
        <v>1</v>
      </c>
      <c r="E82" s="154">
        <v>299</v>
      </c>
      <c r="F82" s="78">
        <f t="shared" si="2"/>
        <v>299</v>
      </c>
      <c r="G82" s="79"/>
      <c r="H82" s="86" t="s">
        <v>9</v>
      </c>
      <c r="J82" s="124"/>
    </row>
    <row r="83" spans="2:16" x14ac:dyDescent="0.35">
      <c r="B83" s="137">
        <v>46</v>
      </c>
      <c r="C83" s="45" t="s">
        <v>158</v>
      </c>
      <c r="D83" s="113">
        <v>1</v>
      </c>
      <c r="E83" s="154">
        <v>1026.2051379008078</v>
      </c>
      <c r="F83" s="78">
        <f t="shared" si="2"/>
        <v>1026.2051379008078</v>
      </c>
      <c r="G83" s="79"/>
      <c r="H83" s="86" t="s">
        <v>9</v>
      </c>
      <c r="J83" s="124"/>
    </row>
    <row r="84" spans="2:16" x14ac:dyDescent="0.35">
      <c r="B84" s="136">
        <v>47</v>
      </c>
      <c r="C84" s="45" t="s">
        <v>159</v>
      </c>
      <c r="D84" s="113">
        <v>1</v>
      </c>
      <c r="E84" s="154">
        <v>355.88111670669338</v>
      </c>
      <c r="F84" s="78">
        <f t="shared" si="2"/>
        <v>355.88111670669338</v>
      </c>
      <c r="G84" s="79"/>
      <c r="H84" s="86" t="s">
        <v>9</v>
      </c>
      <c r="J84" s="124"/>
    </row>
    <row r="85" spans="2:16" x14ac:dyDescent="0.35">
      <c r="B85" s="137">
        <v>48</v>
      </c>
      <c r="C85" s="45" t="s">
        <v>144</v>
      </c>
      <c r="D85" s="113">
        <v>1</v>
      </c>
      <c r="E85" s="154">
        <v>352.22480386381642</v>
      </c>
      <c r="F85" s="78">
        <f t="shared" si="2"/>
        <v>352.22480386381642</v>
      </c>
      <c r="G85" s="79"/>
      <c r="H85" s="86" t="s">
        <v>9</v>
      </c>
      <c r="J85" s="124"/>
    </row>
    <row r="86" spans="2:16" x14ac:dyDescent="0.35">
      <c r="B86" s="136">
        <v>49</v>
      </c>
      <c r="C86" s="45" t="s">
        <v>160</v>
      </c>
      <c r="D86" s="113">
        <v>1</v>
      </c>
      <c r="E86" s="154">
        <v>298</v>
      </c>
      <c r="F86" s="78">
        <f t="shared" si="2"/>
        <v>298</v>
      </c>
      <c r="G86" s="79"/>
      <c r="H86" s="86" t="s">
        <v>9</v>
      </c>
      <c r="J86" s="124"/>
    </row>
    <row r="87" spans="2:16" x14ac:dyDescent="0.35">
      <c r="B87" s="137">
        <v>50</v>
      </c>
      <c r="C87" s="67" t="s">
        <v>161</v>
      </c>
      <c r="D87" s="114">
        <v>1</v>
      </c>
      <c r="E87" s="166">
        <f>5434.49965546283-299-298</f>
        <v>4837.4996554628297</v>
      </c>
      <c r="F87" s="78">
        <f t="shared" si="2"/>
        <v>4837.4996554628297</v>
      </c>
      <c r="G87" s="79"/>
      <c r="H87" s="86" t="s">
        <v>9</v>
      </c>
      <c r="J87" s="124"/>
    </row>
    <row r="88" spans="2:16" ht="15" thickBot="1" x14ac:dyDescent="0.4">
      <c r="B88" s="140"/>
      <c r="C88" s="141" t="s">
        <v>162</v>
      </c>
      <c r="D88" s="142"/>
      <c r="E88" s="120"/>
      <c r="F88" s="143">
        <f>SUM(F38:F87)</f>
        <v>78000</v>
      </c>
      <c r="G88" s="144">
        <f>SUMIF(G38:G87,"x",F38:F87)</f>
        <v>0</v>
      </c>
      <c r="H88" s="160">
        <f>SUMIF(H38:H87,"x",F38:F87)</f>
        <v>78000</v>
      </c>
      <c r="I88" s="17"/>
    </row>
    <row r="89" spans="2:16" x14ac:dyDescent="0.35">
      <c r="B89" s="68"/>
      <c r="C89" s="69" t="s">
        <v>163</v>
      </c>
      <c r="D89" s="116"/>
      <c r="E89" s="117"/>
      <c r="F89" s="87"/>
      <c r="G89" s="88"/>
      <c r="H89" s="89"/>
    </row>
    <row r="90" spans="2:16" x14ac:dyDescent="0.35">
      <c r="B90" s="70" t="s">
        <v>164</v>
      </c>
      <c r="C90" s="51" t="s">
        <v>165</v>
      </c>
      <c r="D90" s="111">
        <v>1</v>
      </c>
      <c r="E90" s="112">
        <v>6467.1880276876827</v>
      </c>
      <c r="F90" s="77">
        <f>D90*E90</f>
        <v>6467.1880276876827</v>
      </c>
      <c r="G90" s="79" t="s">
        <v>9</v>
      </c>
      <c r="H90" s="80"/>
    </row>
    <row r="91" spans="2:16" x14ac:dyDescent="0.35">
      <c r="B91" s="71" t="s">
        <v>166</v>
      </c>
      <c r="C91" s="44" t="s">
        <v>167</v>
      </c>
      <c r="D91" s="113">
        <v>1</v>
      </c>
      <c r="E91" s="112">
        <v>6467.1880276876827</v>
      </c>
      <c r="F91" s="78">
        <f>D91*E91</f>
        <v>6467.1880276876827</v>
      </c>
      <c r="G91" s="79" t="s">
        <v>9</v>
      </c>
      <c r="H91" s="138"/>
    </row>
    <row r="92" spans="2:16" x14ac:dyDescent="0.35">
      <c r="B92" s="71" t="s">
        <v>168</v>
      </c>
      <c r="C92" s="44" t="s">
        <v>71</v>
      </c>
      <c r="D92" s="113">
        <v>12</v>
      </c>
      <c r="E92" s="112">
        <v>1060.1947586373251</v>
      </c>
      <c r="F92" s="78">
        <f t="shared" ref="F92:F128" si="3">D92*E92</f>
        <v>12722.3371036479</v>
      </c>
      <c r="G92" s="79" t="s">
        <v>9</v>
      </c>
      <c r="H92" s="80"/>
    </row>
    <row r="93" spans="2:16" x14ac:dyDescent="0.35">
      <c r="B93" s="129" t="s">
        <v>169</v>
      </c>
      <c r="C93" s="130" t="s">
        <v>170</v>
      </c>
      <c r="D93" s="113">
        <v>18</v>
      </c>
      <c r="E93" s="131">
        <f>36800/18</f>
        <v>2044.4444444444443</v>
      </c>
      <c r="F93" s="132">
        <f>D93*E93</f>
        <v>36800</v>
      </c>
      <c r="G93" s="133"/>
      <c r="H93" s="134" t="s">
        <v>9</v>
      </c>
      <c r="I93"/>
      <c r="J93"/>
      <c r="K93"/>
      <c r="L93"/>
      <c r="M93"/>
      <c r="N93"/>
      <c r="O93"/>
      <c r="P93"/>
    </row>
    <row r="94" spans="2:16" x14ac:dyDescent="0.35">
      <c r="B94" s="71" t="s">
        <v>171</v>
      </c>
      <c r="C94" s="42" t="s">
        <v>69</v>
      </c>
      <c r="D94" s="113">
        <v>9</v>
      </c>
      <c r="E94" s="112">
        <v>238.54382069339812</v>
      </c>
      <c r="F94" s="78">
        <f t="shared" si="3"/>
        <v>2146.8943862405831</v>
      </c>
      <c r="G94" s="79" t="s">
        <v>9</v>
      </c>
      <c r="H94" s="80"/>
    </row>
    <row r="95" spans="2:16" x14ac:dyDescent="0.35">
      <c r="B95" s="71" t="s">
        <v>172</v>
      </c>
      <c r="C95" s="42" t="s">
        <v>173</v>
      </c>
      <c r="D95" s="113">
        <v>1</v>
      </c>
      <c r="E95" s="112">
        <v>1590.2921379559878</v>
      </c>
      <c r="F95" s="78">
        <f t="shared" si="3"/>
        <v>1590.2921379559878</v>
      </c>
      <c r="G95" s="79" t="s">
        <v>9</v>
      </c>
      <c r="H95" s="80"/>
    </row>
    <row r="96" spans="2:16" x14ac:dyDescent="0.35">
      <c r="B96" s="71" t="s">
        <v>174</v>
      </c>
      <c r="C96" s="42" t="s">
        <v>175</v>
      </c>
      <c r="D96" s="113">
        <v>3</v>
      </c>
      <c r="E96" s="112">
        <v>498.29153655954275</v>
      </c>
      <c r="F96" s="78">
        <f t="shared" si="3"/>
        <v>1494.8746096786283</v>
      </c>
      <c r="G96" s="79" t="s">
        <v>9</v>
      </c>
      <c r="H96" s="80"/>
    </row>
    <row r="97" spans="2:8" x14ac:dyDescent="0.35">
      <c r="B97" s="71" t="s">
        <v>176</v>
      </c>
      <c r="C97" s="42" t="s">
        <v>177</v>
      </c>
      <c r="D97" s="113">
        <v>1</v>
      </c>
      <c r="E97" s="112">
        <v>318.05842759119753</v>
      </c>
      <c r="F97" s="78">
        <f t="shared" si="3"/>
        <v>318.05842759119753</v>
      </c>
      <c r="G97" s="79" t="s">
        <v>9</v>
      </c>
      <c r="H97" s="80"/>
    </row>
    <row r="98" spans="2:8" x14ac:dyDescent="0.35">
      <c r="B98" s="71" t="s">
        <v>178</v>
      </c>
      <c r="C98" s="42" t="s">
        <v>179</v>
      </c>
      <c r="D98" s="113">
        <v>16</v>
      </c>
      <c r="E98" s="112">
        <v>148.42726620922551</v>
      </c>
      <c r="F98" s="78">
        <f t="shared" si="3"/>
        <v>2374.8362593476081</v>
      </c>
      <c r="G98" s="79" t="s">
        <v>9</v>
      </c>
      <c r="H98" s="80"/>
    </row>
    <row r="99" spans="2:8" x14ac:dyDescent="0.35">
      <c r="B99" s="71" t="s">
        <v>180</v>
      </c>
      <c r="C99" s="42" t="s">
        <v>181</v>
      </c>
      <c r="D99" s="113">
        <v>6</v>
      </c>
      <c r="E99" s="112">
        <v>185.53408276153189</v>
      </c>
      <c r="F99" s="158">
        <f t="shared" si="3"/>
        <v>1113.2044965691914</v>
      </c>
      <c r="G99" s="79" t="s">
        <v>9</v>
      </c>
      <c r="H99" s="80"/>
    </row>
    <row r="100" spans="2:8" x14ac:dyDescent="0.35">
      <c r="B100" s="71" t="s">
        <v>182</v>
      </c>
      <c r="C100" s="42" t="s">
        <v>75</v>
      </c>
      <c r="D100" s="113">
        <v>6</v>
      </c>
      <c r="E100" s="112">
        <v>71.033048828700785</v>
      </c>
      <c r="F100" s="158">
        <f t="shared" si="3"/>
        <v>426.19829297220474</v>
      </c>
      <c r="G100" s="79" t="s">
        <v>9</v>
      </c>
      <c r="H100" s="80"/>
    </row>
    <row r="101" spans="2:8" x14ac:dyDescent="0.35">
      <c r="B101" s="71" t="s">
        <v>183</v>
      </c>
      <c r="C101" s="42" t="s">
        <v>184</v>
      </c>
      <c r="D101" s="113">
        <v>5</v>
      </c>
      <c r="E101" s="112">
        <v>275.65063724570456</v>
      </c>
      <c r="F101" s="158">
        <f t="shared" si="3"/>
        <v>1378.2531862285227</v>
      </c>
      <c r="G101" s="79" t="s">
        <v>9</v>
      </c>
      <c r="H101" s="80"/>
    </row>
    <row r="102" spans="2:8" x14ac:dyDescent="0.35">
      <c r="B102" s="71" t="s">
        <v>185</v>
      </c>
      <c r="C102" s="152" t="s">
        <v>186</v>
      </c>
      <c r="D102" s="153">
        <v>4</v>
      </c>
      <c r="E102" s="154">
        <v>636.11685518239506</v>
      </c>
      <c r="F102" s="159">
        <f t="shared" si="3"/>
        <v>2544.4674207295802</v>
      </c>
      <c r="G102" s="155" t="s">
        <v>9</v>
      </c>
      <c r="H102" s="156"/>
    </row>
    <row r="103" spans="2:8" x14ac:dyDescent="0.35">
      <c r="B103" s="71" t="s">
        <v>187</v>
      </c>
      <c r="C103" s="152" t="s">
        <v>188</v>
      </c>
      <c r="D103" s="153">
        <v>8</v>
      </c>
      <c r="E103" s="154">
        <v>795.14606897799388</v>
      </c>
      <c r="F103" s="159">
        <f t="shared" si="3"/>
        <v>6361.168551823951</v>
      </c>
      <c r="G103" s="155" t="s">
        <v>9</v>
      </c>
      <c r="H103" s="156"/>
    </row>
    <row r="104" spans="2:8" x14ac:dyDescent="0.35">
      <c r="B104" s="71" t="s">
        <v>189</v>
      </c>
      <c r="C104" s="152" t="s">
        <v>190</v>
      </c>
      <c r="D104" s="153">
        <v>1</v>
      </c>
      <c r="E104" s="154">
        <v>636.11685518239506</v>
      </c>
      <c r="F104" s="159">
        <f t="shared" si="3"/>
        <v>636.11685518239506</v>
      </c>
      <c r="G104" s="155" t="s">
        <v>9</v>
      </c>
      <c r="H104" s="156"/>
    </row>
    <row r="105" spans="2:8" x14ac:dyDescent="0.35">
      <c r="B105" s="71" t="s">
        <v>191</v>
      </c>
      <c r="C105" s="152" t="s">
        <v>67</v>
      </c>
      <c r="D105" s="153">
        <v>2</v>
      </c>
      <c r="E105" s="154">
        <v>212.03895172746502</v>
      </c>
      <c r="F105" s="159">
        <f t="shared" si="3"/>
        <v>424.07790345493004</v>
      </c>
      <c r="G105" s="155" t="s">
        <v>9</v>
      </c>
      <c r="H105" s="156"/>
    </row>
    <row r="106" spans="2:8" x14ac:dyDescent="0.35">
      <c r="B106" s="71" t="s">
        <v>192</v>
      </c>
      <c r="C106" s="152" t="s">
        <v>193</v>
      </c>
      <c r="D106" s="153">
        <v>1</v>
      </c>
      <c r="E106" s="154">
        <v>164.33018758878538</v>
      </c>
      <c r="F106" s="159">
        <f t="shared" si="3"/>
        <v>164.33018758878538</v>
      </c>
      <c r="G106" s="155" t="s">
        <v>9</v>
      </c>
      <c r="H106" s="156"/>
    </row>
    <row r="107" spans="2:8" x14ac:dyDescent="0.35">
      <c r="B107" s="71" t="s">
        <v>194</v>
      </c>
      <c r="C107" s="152" t="s">
        <v>195</v>
      </c>
      <c r="D107" s="153">
        <v>8</v>
      </c>
      <c r="E107" s="154">
        <v>946.64634146341461</v>
      </c>
      <c r="F107" s="159">
        <f t="shared" si="3"/>
        <v>7573.1707317073169</v>
      </c>
      <c r="G107" s="155" t="s">
        <v>9</v>
      </c>
      <c r="H107" s="156"/>
    </row>
    <row r="108" spans="2:8" x14ac:dyDescent="0.35">
      <c r="B108" s="71" t="s">
        <v>196</v>
      </c>
      <c r="C108" s="152" t="s">
        <v>197</v>
      </c>
      <c r="D108" s="153">
        <v>2</v>
      </c>
      <c r="E108" s="154">
        <v>946.64634146341461</v>
      </c>
      <c r="F108" s="159">
        <f t="shared" si="3"/>
        <v>1893.2926829268292</v>
      </c>
      <c r="G108" s="155" t="s">
        <v>9</v>
      </c>
      <c r="H108" s="156"/>
    </row>
    <row r="109" spans="2:8" x14ac:dyDescent="0.35">
      <c r="B109" s="71" t="s">
        <v>198</v>
      </c>
      <c r="C109" s="152" t="s">
        <v>199</v>
      </c>
      <c r="D109" s="153">
        <v>37</v>
      </c>
      <c r="E109" s="154">
        <v>946.64634146341461</v>
      </c>
      <c r="F109" s="159">
        <f t="shared" si="3"/>
        <v>35025.914634146342</v>
      </c>
      <c r="G109" s="155" t="s">
        <v>9</v>
      </c>
      <c r="H109" s="156"/>
    </row>
    <row r="110" spans="2:8" x14ac:dyDescent="0.35">
      <c r="B110" s="71" t="s">
        <v>200</v>
      </c>
      <c r="C110" s="152" t="s">
        <v>201</v>
      </c>
      <c r="D110" s="153">
        <v>13</v>
      </c>
      <c r="E110" s="154">
        <v>946.64634146341461</v>
      </c>
      <c r="F110" s="159">
        <f t="shared" si="3"/>
        <v>12306.40243902439</v>
      </c>
      <c r="G110" s="155" t="s">
        <v>9</v>
      </c>
      <c r="H110" s="156"/>
    </row>
    <row r="111" spans="2:8" x14ac:dyDescent="0.35">
      <c r="B111" s="71" t="s">
        <v>202</v>
      </c>
      <c r="C111" s="152" t="s">
        <v>203</v>
      </c>
      <c r="D111" s="153">
        <v>2</v>
      </c>
      <c r="E111" s="154">
        <v>946.64634146341461</v>
      </c>
      <c r="F111" s="159">
        <f t="shared" si="3"/>
        <v>1893.2926829268292</v>
      </c>
      <c r="G111" s="155" t="s">
        <v>9</v>
      </c>
      <c r="H111" s="156"/>
    </row>
    <row r="112" spans="2:8" x14ac:dyDescent="0.35">
      <c r="B112" s="71" t="s">
        <v>204</v>
      </c>
      <c r="C112" s="152" t="s">
        <v>63</v>
      </c>
      <c r="D112" s="153">
        <v>2</v>
      </c>
      <c r="E112" s="154">
        <v>245.46486573174309</v>
      </c>
      <c r="F112" s="159">
        <f t="shared" si="3"/>
        <v>490.92973146348618</v>
      </c>
      <c r="G112" s="155" t="s">
        <v>9</v>
      </c>
      <c r="H112" s="156"/>
    </row>
    <row r="113" spans="2:10" x14ac:dyDescent="0.35">
      <c r="B113" s="71" t="s">
        <v>205</v>
      </c>
      <c r="C113" s="152" t="s">
        <v>206</v>
      </c>
      <c r="D113" s="153">
        <v>1</v>
      </c>
      <c r="E113" s="154">
        <v>480.70202872466353</v>
      </c>
      <c r="F113" s="159">
        <f t="shared" si="3"/>
        <v>480.70202872466353</v>
      </c>
      <c r="G113" s="155" t="s">
        <v>9</v>
      </c>
      <c r="H113" s="156"/>
    </row>
    <row r="114" spans="2:10" x14ac:dyDescent="0.35">
      <c r="B114" s="71" t="s">
        <v>207</v>
      </c>
      <c r="C114" s="152" t="s">
        <v>208</v>
      </c>
      <c r="D114" s="153">
        <v>11</v>
      </c>
      <c r="E114" s="154">
        <v>173.8709465599847</v>
      </c>
      <c r="F114" s="159">
        <f t="shared" si="3"/>
        <v>1912.5804121598317</v>
      </c>
      <c r="G114" s="155" t="s">
        <v>9</v>
      </c>
      <c r="H114" s="156"/>
    </row>
    <row r="115" spans="2:10" x14ac:dyDescent="0.35">
      <c r="B115" s="71" t="s">
        <v>209</v>
      </c>
      <c r="C115" s="152" t="s">
        <v>210</v>
      </c>
      <c r="D115" s="153">
        <v>1</v>
      </c>
      <c r="E115" s="154">
        <v>777.30540815051984</v>
      </c>
      <c r="F115" s="159">
        <f t="shared" si="3"/>
        <v>777.30540815051984</v>
      </c>
      <c r="G115" s="155"/>
      <c r="H115" s="156" t="s">
        <v>9</v>
      </c>
    </row>
    <row r="116" spans="2:10" x14ac:dyDescent="0.35">
      <c r="B116" s="71" t="s">
        <v>211</v>
      </c>
      <c r="C116" s="152" t="s">
        <v>212</v>
      </c>
      <c r="D116" s="153">
        <v>1</v>
      </c>
      <c r="E116" s="154">
        <v>946.64634146341461</v>
      </c>
      <c r="F116" s="159">
        <f t="shared" si="3"/>
        <v>946.64634146341461</v>
      </c>
      <c r="G116" s="155" t="s">
        <v>9</v>
      </c>
      <c r="H116" s="156"/>
    </row>
    <row r="117" spans="2:10" x14ac:dyDescent="0.35">
      <c r="B117" s="71" t="s">
        <v>213</v>
      </c>
      <c r="C117" s="157" t="s">
        <v>214</v>
      </c>
      <c r="D117" s="153">
        <v>9</v>
      </c>
      <c r="E117" s="154">
        <v>946.64634146341461</v>
      </c>
      <c r="F117" s="159">
        <f t="shared" si="3"/>
        <v>8519.8170731707323</v>
      </c>
      <c r="G117" s="155" t="s">
        <v>9</v>
      </c>
      <c r="H117" s="156"/>
    </row>
    <row r="118" spans="2:10" x14ac:dyDescent="0.35">
      <c r="B118" s="71" t="s">
        <v>215</v>
      </c>
      <c r="C118" s="157" t="s">
        <v>216</v>
      </c>
      <c r="D118" s="153">
        <v>1</v>
      </c>
      <c r="E118" s="154">
        <v>946.64634146341461</v>
      </c>
      <c r="F118" s="159">
        <f t="shared" si="3"/>
        <v>946.64634146341461</v>
      </c>
      <c r="G118" s="155" t="s">
        <v>9</v>
      </c>
      <c r="H118" s="156"/>
    </row>
    <row r="119" spans="2:10" x14ac:dyDescent="0.35">
      <c r="B119" s="71" t="s">
        <v>217</v>
      </c>
      <c r="C119" s="157" t="s">
        <v>218</v>
      </c>
      <c r="D119" s="153">
        <v>4</v>
      </c>
      <c r="E119" s="154">
        <v>946.64634146341461</v>
      </c>
      <c r="F119" s="159">
        <f t="shared" si="3"/>
        <v>3786.5853658536585</v>
      </c>
      <c r="G119" s="155" t="s">
        <v>9</v>
      </c>
      <c r="H119" s="156"/>
    </row>
    <row r="120" spans="2:10" x14ac:dyDescent="0.35">
      <c r="B120" s="71" t="s">
        <v>219</v>
      </c>
      <c r="C120" s="157" t="s">
        <v>220</v>
      </c>
      <c r="D120" s="153">
        <v>1</v>
      </c>
      <c r="E120" s="154">
        <v>946.64634146341461</v>
      </c>
      <c r="F120" s="159">
        <f t="shared" si="3"/>
        <v>946.64634146341461</v>
      </c>
      <c r="G120" s="155" t="s">
        <v>9</v>
      </c>
      <c r="H120" s="156"/>
    </row>
    <row r="121" spans="2:10" x14ac:dyDescent="0.35">
      <c r="B121" s="71" t="s">
        <v>221</v>
      </c>
      <c r="C121" s="157" t="s">
        <v>222</v>
      </c>
      <c r="D121" s="153">
        <v>4</v>
      </c>
      <c r="E121" s="154">
        <v>946.64634146341461</v>
      </c>
      <c r="F121" s="159">
        <f t="shared" si="3"/>
        <v>3786.5853658536585</v>
      </c>
      <c r="G121" s="155" t="s">
        <v>9</v>
      </c>
      <c r="H121" s="156"/>
    </row>
    <row r="122" spans="2:10" x14ac:dyDescent="0.35">
      <c r="B122" s="71" t="s">
        <v>223</v>
      </c>
      <c r="C122" s="157" t="s">
        <v>87</v>
      </c>
      <c r="D122" s="153">
        <v>5</v>
      </c>
      <c r="E122" s="154">
        <v>255.50264307878018</v>
      </c>
      <c r="F122" s="159">
        <f t="shared" si="3"/>
        <v>1277.513215393901</v>
      </c>
      <c r="G122" s="155" t="s">
        <v>9</v>
      </c>
      <c r="H122" s="156"/>
    </row>
    <row r="123" spans="2:10" x14ac:dyDescent="0.35">
      <c r="B123" s="71" t="s">
        <v>224</v>
      </c>
      <c r="C123" s="157" t="s">
        <v>225</v>
      </c>
      <c r="D123" s="153">
        <v>1</v>
      </c>
      <c r="E123" s="154">
        <v>3066.0317169453624</v>
      </c>
      <c r="F123" s="159">
        <f t="shared" si="3"/>
        <v>3066.0317169453624</v>
      </c>
      <c r="G123" s="155" t="s">
        <v>9</v>
      </c>
      <c r="H123" s="156"/>
    </row>
    <row r="124" spans="2:10" x14ac:dyDescent="0.35">
      <c r="B124" s="71" t="s">
        <v>226</v>
      </c>
      <c r="C124" s="157" t="s">
        <v>227</v>
      </c>
      <c r="D124" s="153">
        <v>16</v>
      </c>
      <c r="E124" s="154">
        <v>353.61565802103178</v>
      </c>
      <c r="F124" s="159">
        <f t="shared" si="3"/>
        <v>5657.8505283365084</v>
      </c>
      <c r="G124" s="155" t="s">
        <v>9</v>
      </c>
      <c r="H124" s="156"/>
    </row>
    <row r="125" spans="2:10" x14ac:dyDescent="0.35">
      <c r="B125" s="71" t="s">
        <v>226</v>
      </c>
      <c r="C125" s="157" t="s">
        <v>83</v>
      </c>
      <c r="D125" s="153">
        <v>1</v>
      </c>
      <c r="E125" s="154">
        <v>153.30158584726811</v>
      </c>
      <c r="F125" s="159">
        <f t="shared" si="3"/>
        <v>153.30158584726811</v>
      </c>
      <c r="G125" s="155" t="s">
        <v>9</v>
      </c>
      <c r="H125" s="156"/>
    </row>
    <row r="126" spans="2:10" x14ac:dyDescent="0.35">
      <c r="B126" s="71" t="s">
        <v>228</v>
      </c>
      <c r="C126" s="157" t="s">
        <v>77</v>
      </c>
      <c r="D126" s="153">
        <v>7</v>
      </c>
      <c r="E126" s="154">
        <v>189.07195587829733</v>
      </c>
      <c r="F126" s="159">
        <f t="shared" si="3"/>
        <v>1323.5036911480813</v>
      </c>
      <c r="G126" s="155" t="s">
        <v>9</v>
      </c>
      <c r="H126" s="156"/>
    </row>
    <row r="127" spans="2:10" x14ac:dyDescent="0.35">
      <c r="B127" s="71" t="s">
        <v>229</v>
      </c>
      <c r="C127" s="157" t="s">
        <v>230</v>
      </c>
      <c r="D127" s="153">
        <v>1</v>
      </c>
      <c r="E127" s="154">
        <v>271.85481223582212</v>
      </c>
      <c r="F127" s="159">
        <f t="shared" si="3"/>
        <v>271.85481223582212</v>
      </c>
      <c r="G127" s="155" t="s">
        <v>9</v>
      </c>
      <c r="H127" s="156"/>
    </row>
    <row r="128" spans="2:10" x14ac:dyDescent="0.35">
      <c r="B128" s="71"/>
      <c r="C128" s="157" t="s">
        <v>231</v>
      </c>
      <c r="D128" s="153">
        <v>1</v>
      </c>
      <c r="E128" s="154">
        <v>1062.8909952077256</v>
      </c>
      <c r="F128" s="159">
        <f t="shared" si="3"/>
        <v>1062.8909952077256</v>
      </c>
      <c r="G128" s="155"/>
      <c r="H128" s="156" t="s">
        <v>9</v>
      </c>
      <c r="I128" s="123"/>
      <c r="J128" s="122"/>
    </row>
    <row r="129" spans="2:13" ht="15" thickBot="1" x14ac:dyDescent="0.4">
      <c r="B129" s="72"/>
      <c r="C129" s="73" t="s">
        <v>232</v>
      </c>
      <c r="D129" s="118"/>
      <c r="E129" s="99"/>
      <c r="F129" s="90">
        <f>SUM(F90:F128)</f>
        <v>177528.94999999995</v>
      </c>
      <c r="G129" s="91">
        <f>SUMIF(G90:G128,"x",F90:F128)</f>
        <v>138888.75359664179</v>
      </c>
      <c r="H129" s="139">
        <f>SUMIF(H90:H128,"x",F90:F128)</f>
        <v>38640.196403358241</v>
      </c>
      <c r="I129" s="123"/>
      <c r="K129" s="125"/>
    </row>
    <row r="130" spans="2:13" x14ac:dyDescent="0.35">
      <c r="B130" s="145"/>
      <c r="C130" s="146" t="s">
        <v>233</v>
      </c>
      <c r="D130" s="147"/>
      <c r="E130" s="148"/>
      <c r="F130" s="149"/>
      <c r="G130" s="150"/>
      <c r="H130" s="151"/>
      <c r="L130"/>
    </row>
    <row r="131" spans="2:13" x14ac:dyDescent="0.35">
      <c r="B131" s="92" t="s">
        <v>62</v>
      </c>
      <c r="C131" s="51" t="s">
        <v>83</v>
      </c>
      <c r="D131" s="111">
        <v>2</v>
      </c>
      <c r="E131" s="112">
        <v>257.34355799224875</v>
      </c>
      <c r="F131" s="78">
        <f>D131*E131</f>
        <v>514.6871159844975</v>
      </c>
      <c r="G131" s="79" t="s">
        <v>9</v>
      </c>
      <c r="H131" s="80"/>
      <c r="L131" s="122"/>
      <c r="M131" s="122"/>
    </row>
    <row r="132" spans="2:13" x14ac:dyDescent="0.35">
      <c r="B132" s="93" t="s">
        <v>64</v>
      </c>
      <c r="C132" s="44" t="s">
        <v>234</v>
      </c>
      <c r="D132" s="113">
        <v>4</v>
      </c>
      <c r="E132" s="112">
        <v>514.6871159844975</v>
      </c>
      <c r="F132" s="78">
        <f>D132*E132</f>
        <v>2058.74846393799</v>
      </c>
      <c r="G132" s="79" t="s">
        <v>9</v>
      </c>
      <c r="H132" s="80"/>
      <c r="L132" s="124"/>
      <c r="M132" s="124"/>
    </row>
    <row r="133" spans="2:13" x14ac:dyDescent="0.35">
      <c r="B133" s="93" t="s">
        <v>66</v>
      </c>
      <c r="C133" s="44" t="s">
        <v>235</v>
      </c>
      <c r="D133" s="113">
        <v>1</v>
      </c>
      <c r="E133" s="112">
        <v>6819.6042867945926</v>
      </c>
      <c r="F133" s="78">
        <f t="shared" ref="F133:F135" si="4">D133*E133</f>
        <v>6819.6042867945926</v>
      </c>
      <c r="G133" s="79" t="s">
        <v>9</v>
      </c>
      <c r="H133" s="80"/>
      <c r="L133" s="124"/>
      <c r="M133" s="124"/>
    </row>
    <row r="134" spans="2:13" x14ac:dyDescent="0.35">
      <c r="B134" s="93" t="s">
        <v>68</v>
      </c>
      <c r="C134" s="42" t="s">
        <v>93</v>
      </c>
      <c r="D134" s="113">
        <v>2</v>
      </c>
      <c r="E134" s="112">
        <v>1151.6124220153133</v>
      </c>
      <c r="F134" s="78">
        <f t="shared" si="4"/>
        <v>2303.2248440306266</v>
      </c>
      <c r="G134" s="79" t="s">
        <v>9</v>
      </c>
      <c r="H134" s="80"/>
      <c r="L134" s="124"/>
      <c r="M134" s="124"/>
    </row>
    <row r="135" spans="2:13" x14ac:dyDescent="0.35">
      <c r="B135" s="93" t="s">
        <v>70</v>
      </c>
      <c r="C135" s="42" t="s">
        <v>103</v>
      </c>
      <c r="D135" s="113">
        <v>1</v>
      </c>
      <c r="E135" s="112">
        <v>775.89082734663009</v>
      </c>
      <c r="F135" s="78">
        <f t="shared" si="4"/>
        <v>775.89082734663009</v>
      </c>
      <c r="G135" s="79" t="s">
        <v>9</v>
      </c>
      <c r="H135" s="80"/>
      <c r="L135" s="124"/>
      <c r="M135" s="124"/>
    </row>
    <row r="136" spans="2:13" x14ac:dyDescent="0.35">
      <c r="B136" s="93" t="s">
        <v>72</v>
      </c>
      <c r="C136" s="42" t="s">
        <v>95</v>
      </c>
      <c r="D136" s="113">
        <v>1</v>
      </c>
      <c r="E136" s="112">
        <v>283.07791379147363</v>
      </c>
      <c r="F136" s="78">
        <f>D136*E136</f>
        <v>283.07791379147363</v>
      </c>
      <c r="G136" s="79" t="s">
        <v>9</v>
      </c>
      <c r="H136" s="80"/>
      <c r="L136" s="124"/>
      <c r="M136" s="124"/>
    </row>
    <row r="137" spans="2:13" x14ac:dyDescent="0.35">
      <c r="B137" s="93" t="s">
        <v>74</v>
      </c>
      <c r="C137" s="42" t="s">
        <v>236</v>
      </c>
      <c r="D137" s="113">
        <v>3</v>
      </c>
      <c r="E137" s="112">
        <v>386.01533698837318</v>
      </c>
      <c r="F137" s="78">
        <f t="shared" ref="F137:F164" si="5">D137*E137</f>
        <v>1158.0460109651194</v>
      </c>
      <c r="G137" s="79" t="s">
        <v>9</v>
      </c>
      <c r="H137" s="80"/>
      <c r="L137" s="124"/>
      <c r="M137" s="124"/>
    </row>
    <row r="138" spans="2:13" x14ac:dyDescent="0.35">
      <c r="B138" s="93" t="s">
        <v>76</v>
      </c>
      <c r="C138" s="42" t="s">
        <v>237</v>
      </c>
      <c r="D138" s="113">
        <v>3</v>
      </c>
      <c r="E138" s="112">
        <v>289.51150274127986</v>
      </c>
      <c r="F138" s="78">
        <f t="shared" si="5"/>
        <v>868.53450822383957</v>
      </c>
      <c r="G138" s="79" t="s">
        <v>9</v>
      </c>
      <c r="H138" s="80"/>
      <c r="L138" s="124"/>
      <c r="M138" s="124"/>
    </row>
    <row r="139" spans="2:13" x14ac:dyDescent="0.35">
      <c r="B139" s="93" t="s">
        <v>78</v>
      </c>
      <c r="C139" s="42" t="s">
        <v>238</v>
      </c>
      <c r="D139" s="113">
        <v>3</v>
      </c>
      <c r="E139" s="112">
        <v>476.08558228566022</v>
      </c>
      <c r="F139" s="78">
        <f t="shared" si="5"/>
        <v>1428.2567468569807</v>
      </c>
      <c r="G139" s="79" t="s">
        <v>9</v>
      </c>
      <c r="H139" s="80"/>
      <c r="L139" s="124"/>
      <c r="M139" s="124"/>
    </row>
    <row r="140" spans="2:13" x14ac:dyDescent="0.35">
      <c r="B140" s="93" t="s">
        <v>80</v>
      </c>
      <c r="C140" s="42" t="s">
        <v>239</v>
      </c>
      <c r="D140" s="113">
        <v>3</v>
      </c>
      <c r="E140" s="112">
        <v>334.54662538992341</v>
      </c>
      <c r="F140" s="78">
        <f t="shared" si="5"/>
        <v>1003.6398761697702</v>
      </c>
      <c r="G140" s="79" t="s">
        <v>9</v>
      </c>
      <c r="H140" s="80"/>
      <c r="L140" s="124"/>
      <c r="M140" s="124"/>
    </row>
    <row r="141" spans="2:13" x14ac:dyDescent="0.35">
      <c r="B141" s="93" t="s">
        <v>82</v>
      </c>
      <c r="C141" s="42" t="s">
        <v>240</v>
      </c>
      <c r="D141" s="113">
        <v>3</v>
      </c>
      <c r="E141" s="112">
        <v>90.070245297287073</v>
      </c>
      <c r="F141" s="78">
        <f t="shared" si="5"/>
        <v>270.21073589186119</v>
      </c>
      <c r="G141" s="79" t="s">
        <v>9</v>
      </c>
      <c r="H141" s="80"/>
      <c r="L141" s="124"/>
      <c r="M141" s="124"/>
    </row>
    <row r="142" spans="2:13" x14ac:dyDescent="0.35">
      <c r="B142" s="93" t="s">
        <v>84</v>
      </c>
      <c r="C142" s="42" t="s">
        <v>87</v>
      </c>
      <c r="D142" s="113">
        <v>2</v>
      </c>
      <c r="E142" s="112">
        <v>488.95276018527267</v>
      </c>
      <c r="F142" s="78">
        <f t="shared" si="5"/>
        <v>977.90552037054533</v>
      </c>
      <c r="G142" s="79" t="s">
        <v>9</v>
      </c>
      <c r="H142" s="80"/>
      <c r="L142" s="124"/>
      <c r="M142" s="124"/>
    </row>
    <row r="143" spans="2:13" x14ac:dyDescent="0.35">
      <c r="B143" s="93" t="s">
        <v>86</v>
      </c>
      <c r="C143" s="42" t="s">
        <v>241</v>
      </c>
      <c r="D143" s="113">
        <v>2</v>
      </c>
      <c r="E143" s="112">
        <v>308.81226959069852</v>
      </c>
      <c r="F143" s="78">
        <f t="shared" si="5"/>
        <v>617.62453918139704</v>
      </c>
      <c r="G143" s="79" t="s">
        <v>9</v>
      </c>
      <c r="H143" s="80"/>
      <c r="L143" s="124"/>
      <c r="M143" s="124"/>
    </row>
    <row r="144" spans="2:13" x14ac:dyDescent="0.35">
      <c r="B144" s="93" t="s">
        <v>88</v>
      </c>
      <c r="C144" s="42" t="s">
        <v>242</v>
      </c>
      <c r="D144" s="113">
        <v>5</v>
      </c>
      <c r="E144" s="112">
        <v>154.40613479534926</v>
      </c>
      <c r="F144" s="78">
        <f t="shared" si="5"/>
        <v>772.03067397674636</v>
      </c>
      <c r="G144" s="79" t="s">
        <v>9</v>
      </c>
      <c r="H144" s="80"/>
      <c r="L144" s="124"/>
      <c r="M144" s="124"/>
    </row>
    <row r="145" spans="2:13" x14ac:dyDescent="0.35">
      <c r="B145" s="93" t="s">
        <v>90</v>
      </c>
      <c r="C145" s="42" t="s">
        <v>87</v>
      </c>
      <c r="D145" s="113">
        <v>21</v>
      </c>
      <c r="E145" s="112">
        <v>321.67944749031096</v>
      </c>
      <c r="F145" s="78">
        <f t="shared" si="5"/>
        <v>6755.2683972965306</v>
      </c>
      <c r="G145" s="79" t="s">
        <v>9</v>
      </c>
      <c r="H145" s="80"/>
      <c r="L145" s="124"/>
      <c r="M145" s="124"/>
    </row>
    <row r="146" spans="2:13" x14ac:dyDescent="0.35">
      <c r="B146" s="93" t="s">
        <v>92</v>
      </c>
      <c r="C146" s="42" t="s">
        <v>243</v>
      </c>
      <c r="D146" s="113">
        <v>2</v>
      </c>
      <c r="E146" s="112">
        <v>308.81226959069852</v>
      </c>
      <c r="F146" s="78">
        <f t="shared" si="5"/>
        <v>617.62453918139704</v>
      </c>
      <c r="G146" s="79" t="s">
        <v>9</v>
      </c>
      <c r="H146" s="80"/>
      <c r="J146" s="122"/>
      <c r="L146" s="124"/>
      <c r="M146" s="124"/>
    </row>
    <row r="147" spans="2:13" x14ac:dyDescent="0.35">
      <c r="B147" s="93" t="s">
        <v>94</v>
      </c>
      <c r="C147" s="42" t="s">
        <v>244</v>
      </c>
      <c r="D147" s="113">
        <v>1</v>
      </c>
      <c r="E147" s="112">
        <v>306.15815255423377</v>
      </c>
      <c r="F147" s="78">
        <f t="shared" si="5"/>
        <v>306.15815255423377</v>
      </c>
      <c r="G147" s="79"/>
      <c r="H147" s="80" t="s">
        <v>9</v>
      </c>
      <c r="J147" s="127"/>
      <c r="K147" s="124"/>
    </row>
    <row r="148" spans="2:13" x14ac:dyDescent="0.35">
      <c r="B148" s="93" t="s">
        <v>96</v>
      </c>
      <c r="C148" s="42" t="s">
        <v>245</v>
      </c>
      <c r="D148" s="113">
        <v>1</v>
      </c>
      <c r="E148" s="112">
        <v>2186.8439468159554</v>
      </c>
      <c r="F148" s="78">
        <f t="shared" si="5"/>
        <v>2186.8439468159554</v>
      </c>
      <c r="G148" s="79"/>
      <c r="H148" s="80" t="s">
        <v>9</v>
      </c>
      <c r="J148" s="128"/>
    </row>
    <row r="149" spans="2:13" x14ac:dyDescent="0.35">
      <c r="B149" s="93" t="s">
        <v>98</v>
      </c>
      <c r="C149" s="42" t="s">
        <v>246</v>
      </c>
      <c r="D149" s="113">
        <v>1</v>
      </c>
      <c r="E149" s="112">
        <v>1312.1063680895732</v>
      </c>
      <c r="F149" s="78">
        <f t="shared" si="5"/>
        <v>1312.1063680895732</v>
      </c>
      <c r="G149" s="79"/>
      <c r="H149" s="80" t="s">
        <v>9</v>
      </c>
      <c r="J149" s="128"/>
    </row>
    <row r="150" spans="2:13" x14ac:dyDescent="0.35">
      <c r="B150" s="93" t="s">
        <v>100</v>
      </c>
      <c r="C150" s="42" t="s">
        <v>247</v>
      </c>
      <c r="D150" s="113">
        <v>1</v>
      </c>
      <c r="E150" s="112">
        <v>647.30580825752281</v>
      </c>
      <c r="F150" s="78">
        <f t="shared" si="5"/>
        <v>647.30580825752281</v>
      </c>
      <c r="G150" s="79"/>
      <c r="H150" s="80" t="s">
        <v>9</v>
      </c>
      <c r="J150" s="128"/>
    </row>
    <row r="151" spans="2:13" x14ac:dyDescent="0.35">
      <c r="B151" s="93" t="s">
        <v>102</v>
      </c>
      <c r="C151" s="42" t="s">
        <v>248</v>
      </c>
      <c r="D151" s="113">
        <v>1</v>
      </c>
      <c r="E151" s="112">
        <v>332.40027991602523</v>
      </c>
      <c r="F151" s="78">
        <f t="shared" si="5"/>
        <v>332.40027991602523</v>
      </c>
      <c r="G151" s="79"/>
      <c r="H151" s="80" t="s">
        <v>9</v>
      </c>
      <c r="J151" s="128"/>
    </row>
    <row r="152" spans="2:13" x14ac:dyDescent="0.35">
      <c r="B152" s="93" t="s">
        <v>104</v>
      </c>
      <c r="C152" s="42" t="s">
        <v>249</v>
      </c>
      <c r="D152" s="113">
        <v>1</v>
      </c>
      <c r="E152" s="112">
        <v>2011.896431070679</v>
      </c>
      <c r="F152" s="78">
        <f t="shared" si="5"/>
        <v>2011.896431070679</v>
      </c>
      <c r="G152" s="79"/>
      <c r="H152" s="80" t="s">
        <v>9</v>
      </c>
      <c r="J152" s="128"/>
    </row>
    <row r="153" spans="2:13" x14ac:dyDescent="0.35">
      <c r="B153" s="93" t="s">
        <v>106</v>
      </c>
      <c r="C153" s="42" t="s">
        <v>250</v>
      </c>
      <c r="D153" s="113">
        <v>1</v>
      </c>
      <c r="E153" s="112">
        <v>5423.3729881035697</v>
      </c>
      <c r="F153" s="78">
        <f t="shared" si="5"/>
        <v>5423.3729881035697</v>
      </c>
      <c r="G153" s="79"/>
      <c r="H153" s="80" t="s">
        <v>9</v>
      </c>
      <c r="J153" s="128"/>
      <c r="K153"/>
      <c r="L153"/>
    </row>
    <row r="154" spans="2:13" x14ac:dyDescent="0.35">
      <c r="B154" s="93" t="s">
        <v>251</v>
      </c>
      <c r="C154" s="42" t="s">
        <v>252</v>
      </c>
      <c r="D154" s="113">
        <v>1</v>
      </c>
      <c r="E154" s="112">
        <v>2711.6864940517848</v>
      </c>
      <c r="F154" s="78">
        <f t="shared" si="5"/>
        <v>2711.6864940517848</v>
      </c>
      <c r="G154" s="79"/>
      <c r="H154" s="80" t="s">
        <v>9</v>
      </c>
      <c r="J154" s="128"/>
      <c r="K154"/>
      <c r="L154"/>
    </row>
    <row r="155" spans="2:13" x14ac:dyDescent="0.35">
      <c r="B155" s="93" t="s">
        <v>108</v>
      </c>
      <c r="C155" s="42" t="s">
        <v>253</v>
      </c>
      <c r="D155" s="113">
        <v>1</v>
      </c>
      <c r="E155" s="112">
        <v>1836.9489153254026</v>
      </c>
      <c r="F155" s="78">
        <f t="shared" si="5"/>
        <v>1836.9489153254026</v>
      </c>
      <c r="G155" s="79"/>
      <c r="H155" s="80" t="s">
        <v>9</v>
      </c>
      <c r="J155" s="128"/>
      <c r="K155"/>
      <c r="L155"/>
    </row>
    <row r="156" spans="2:13" x14ac:dyDescent="0.35">
      <c r="B156" s="93" t="s">
        <v>110</v>
      </c>
      <c r="C156" s="42" t="s">
        <v>254</v>
      </c>
      <c r="D156" s="113">
        <v>1</v>
      </c>
      <c r="E156" s="112">
        <v>157.45276417074879</v>
      </c>
      <c r="F156" s="78">
        <f t="shared" si="5"/>
        <v>157.45276417074879</v>
      </c>
      <c r="G156" s="79"/>
      <c r="H156" s="80" t="s">
        <v>9</v>
      </c>
      <c r="J156" s="128"/>
      <c r="K156"/>
      <c r="L156"/>
    </row>
    <row r="157" spans="2:13" x14ac:dyDescent="0.35">
      <c r="B157" s="93" t="s">
        <v>255</v>
      </c>
      <c r="C157" s="43" t="s">
        <v>256</v>
      </c>
      <c r="D157" s="113">
        <v>2</v>
      </c>
      <c r="E157" s="112">
        <v>437.36878936319107</v>
      </c>
      <c r="F157" s="78">
        <f t="shared" si="5"/>
        <v>874.73757872638214</v>
      </c>
      <c r="G157" s="79"/>
      <c r="H157" s="80" t="s">
        <v>9</v>
      </c>
      <c r="J157" s="128"/>
      <c r="K157"/>
      <c r="L157"/>
    </row>
    <row r="158" spans="2:13" x14ac:dyDescent="0.35">
      <c r="B158" s="93" t="s">
        <v>112</v>
      </c>
      <c r="C158" s="43" t="s">
        <v>257</v>
      </c>
      <c r="D158" s="113">
        <v>24</v>
      </c>
      <c r="E158" s="112">
        <v>148.70538838348497</v>
      </c>
      <c r="F158" s="78">
        <f t="shared" si="5"/>
        <v>3568.9293212036391</v>
      </c>
      <c r="G158" s="79"/>
      <c r="H158" s="80" t="s">
        <v>9</v>
      </c>
      <c r="J158" s="128"/>
      <c r="K158"/>
      <c r="L158"/>
    </row>
    <row r="159" spans="2:13" x14ac:dyDescent="0.35">
      <c r="B159" s="93" t="s">
        <v>114</v>
      </c>
      <c r="C159" s="43" t="s">
        <v>258</v>
      </c>
      <c r="D159" s="113">
        <v>2</v>
      </c>
      <c r="E159" s="112">
        <v>262.42127361791466</v>
      </c>
      <c r="F159" s="78">
        <f t="shared" si="5"/>
        <v>524.84254723582933</v>
      </c>
      <c r="G159" s="79"/>
      <c r="H159" s="80" t="s">
        <v>9</v>
      </c>
      <c r="J159" s="128"/>
      <c r="K159"/>
      <c r="L159"/>
    </row>
    <row r="160" spans="2:13" x14ac:dyDescent="0.35">
      <c r="B160" s="93" t="s">
        <v>116</v>
      </c>
      <c r="C160" s="43" t="s">
        <v>259</v>
      </c>
      <c r="D160" s="113">
        <v>3</v>
      </c>
      <c r="E160" s="112">
        <v>87.473757872638217</v>
      </c>
      <c r="F160" s="78">
        <f t="shared" si="5"/>
        <v>262.42127361791466</v>
      </c>
      <c r="G160" s="79"/>
      <c r="H160" s="80" t="s">
        <v>9</v>
      </c>
      <c r="J160" s="128"/>
      <c r="K160"/>
      <c r="L160"/>
    </row>
    <row r="161" spans="2:16" x14ac:dyDescent="0.35">
      <c r="B161" s="93"/>
      <c r="C161" s="43" t="s">
        <v>260</v>
      </c>
      <c r="D161" s="113">
        <v>1</v>
      </c>
      <c r="E161" s="112">
        <v>1487.0538838348496</v>
      </c>
      <c r="F161" s="78">
        <f t="shared" si="5"/>
        <v>1487.0538838348496</v>
      </c>
      <c r="G161" s="79"/>
      <c r="H161" s="80" t="s">
        <v>9</v>
      </c>
      <c r="J161" s="128"/>
      <c r="K161"/>
      <c r="L161"/>
    </row>
    <row r="162" spans="2:16" x14ac:dyDescent="0.35">
      <c r="B162" s="93"/>
      <c r="C162" s="43" t="s">
        <v>261</v>
      </c>
      <c r="D162" s="113">
        <v>2</v>
      </c>
      <c r="E162" s="112">
        <v>349.89503149055287</v>
      </c>
      <c r="F162" s="78">
        <f t="shared" si="5"/>
        <v>699.79006298110573</v>
      </c>
      <c r="G162" s="79"/>
      <c r="H162" s="80" t="s">
        <v>9</v>
      </c>
      <c r="J162" s="128"/>
      <c r="O162" s="17"/>
      <c r="P162" s="17"/>
    </row>
    <row r="163" spans="2:16" x14ac:dyDescent="0.35">
      <c r="B163" s="93"/>
      <c r="C163" s="43" t="s">
        <v>262</v>
      </c>
      <c r="D163" s="113">
        <v>2</v>
      </c>
      <c r="E163" s="112">
        <v>131.21063680895733</v>
      </c>
      <c r="F163" s="78">
        <f t="shared" si="5"/>
        <v>262.42127361791466</v>
      </c>
      <c r="G163" s="79"/>
      <c r="H163" s="80" t="s">
        <v>9</v>
      </c>
      <c r="J163" s="128"/>
      <c r="O163" s="17"/>
      <c r="P163" s="17"/>
    </row>
    <row r="164" spans="2:16" x14ac:dyDescent="0.35">
      <c r="B164" s="94"/>
      <c r="C164" s="43" t="s">
        <v>263</v>
      </c>
      <c r="D164" s="113">
        <v>1</v>
      </c>
      <c r="E164" s="112">
        <v>393.63191042687197</v>
      </c>
      <c r="F164" s="78">
        <f t="shared" si="5"/>
        <v>393.63191042687197</v>
      </c>
      <c r="G164" s="79"/>
      <c r="H164" s="80" t="s">
        <v>9</v>
      </c>
      <c r="J164" s="128"/>
      <c r="M164"/>
      <c r="P164" s="17"/>
    </row>
    <row r="165" spans="2:16" ht="15" thickBot="1" x14ac:dyDescent="0.4">
      <c r="B165" s="95"/>
      <c r="C165" s="104" t="s">
        <v>264</v>
      </c>
      <c r="D165" s="119"/>
      <c r="E165" s="120"/>
      <c r="F165" s="103">
        <f>SUM(F131:F164)</f>
        <v>52224.375000000007</v>
      </c>
      <c r="G165" s="91">
        <f>SUMIF(G131:G164,"x",F131:F164)</f>
        <v>27224.375000000004</v>
      </c>
      <c r="H165" s="160">
        <f>SUMIF(H131:H164,"x",F131:F164)</f>
        <v>25000.000000000004</v>
      </c>
      <c r="I165" s="123"/>
      <c r="J165" s="17"/>
      <c r="O165" s="17"/>
      <c r="P165" s="17"/>
    </row>
    <row r="166" spans="2:16" ht="15" thickBot="1" x14ac:dyDescent="0.4">
      <c r="C166" s="184" t="s">
        <v>265</v>
      </c>
      <c r="D166" s="185"/>
      <c r="E166" s="108"/>
      <c r="F166" s="109">
        <f>F36+F88+F129+F165</f>
        <v>496195.32499999995</v>
      </c>
      <c r="G166" s="121">
        <f>G36+G88+G129+G165</f>
        <v>354555.12859664182</v>
      </c>
      <c r="H166" s="110">
        <f t="shared" ref="H166" si="6">H36+H88+H129+H165</f>
        <v>141640.19640335825</v>
      </c>
      <c r="J166" s="17"/>
      <c r="K166" s="17"/>
      <c r="L166" s="17"/>
    </row>
    <row r="167" spans="2:16" x14ac:dyDescent="0.35">
      <c r="C167" s="186" t="s">
        <v>266</v>
      </c>
      <c r="D167" s="187"/>
      <c r="E167" s="106"/>
      <c r="F167" s="107">
        <f>0.2*F166</f>
        <v>99239.065000000002</v>
      </c>
      <c r="G167" s="100"/>
      <c r="H167" s="100"/>
      <c r="J167" s="17"/>
      <c r="K167" s="17"/>
      <c r="L167" s="17"/>
    </row>
    <row r="168" spans="2:16" ht="15" thickBot="1" x14ac:dyDescent="0.4">
      <c r="C168" s="188" t="s">
        <v>267</v>
      </c>
      <c r="D168" s="189"/>
      <c r="E168" s="102"/>
      <c r="F168" s="105">
        <f>F166+F167</f>
        <v>595434.3899999999</v>
      </c>
      <c r="G168" s="101"/>
      <c r="H168" s="101"/>
      <c r="J168" s="17"/>
      <c r="K168" s="126"/>
      <c r="L168" s="17"/>
    </row>
    <row r="169" spans="2:16" x14ac:dyDescent="0.35">
      <c r="J169" s="17"/>
      <c r="K169" s="17"/>
      <c r="L169" s="17"/>
    </row>
    <row r="170" spans="2:16" x14ac:dyDescent="0.35">
      <c r="C170" s="14"/>
      <c r="J170" s="17"/>
      <c r="K170" s="17"/>
      <c r="L170" s="17"/>
    </row>
    <row r="171" spans="2:16" x14ac:dyDescent="0.35">
      <c r="C171" t="s">
        <v>56</v>
      </c>
      <c r="D171" s="47">
        <f>F36</f>
        <v>188442</v>
      </c>
      <c r="E171" s="46"/>
      <c r="F171" s="46"/>
      <c r="J171" s="17"/>
      <c r="K171" s="17"/>
      <c r="L171" s="17"/>
    </row>
    <row r="172" spans="2:16" x14ac:dyDescent="0.35">
      <c r="C172" s="13" t="s">
        <v>268</v>
      </c>
      <c r="D172" s="17">
        <f>F129</f>
        <v>177528.94999999995</v>
      </c>
    </row>
    <row r="173" spans="2:16" x14ac:dyDescent="0.35">
      <c r="C173" s="13" t="s">
        <v>269</v>
      </c>
      <c r="D173" s="17">
        <f>F165</f>
        <v>52224.375000000007</v>
      </c>
    </row>
    <row r="174" spans="2:16" x14ac:dyDescent="0.35">
      <c r="C174" s="13" t="s">
        <v>270</v>
      </c>
      <c r="D174" s="17">
        <f>F88</f>
        <v>78000</v>
      </c>
    </row>
    <row r="175" spans="2:16" x14ac:dyDescent="0.35">
      <c r="D175" s="17"/>
    </row>
    <row r="176" spans="2:16" x14ac:dyDescent="0.35">
      <c r="C176" s="48" t="s">
        <v>271</v>
      </c>
      <c r="D176" s="49">
        <f>SUM(D171:D174)</f>
        <v>496195.32499999995</v>
      </c>
    </row>
    <row r="178" spans="3:3" x14ac:dyDescent="0.35">
      <c r="C178" s="48" t="s">
        <v>273</v>
      </c>
    </row>
    <row r="179" spans="3:3" x14ac:dyDescent="0.35">
      <c r="C179" s="13" t="s">
        <v>274</v>
      </c>
    </row>
    <row r="180" spans="3:3" x14ac:dyDescent="0.35">
      <c r="C180" s="13" t="s">
        <v>275</v>
      </c>
    </row>
  </sheetData>
  <autoFilter ref="B6:H168" xr:uid="{0A182D32-3B45-4D0B-8ACC-9C3480FBFB3E}"/>
  <mergeCells count="5">
    <mergeCell ref="C4:G4"/>
    <mergeCell ref="C166:D166"/>
    <mergeCell ref="C167:D167"/>
    <mergeCell ref="C168:D168"/>
    <mergeCell ref="B5:H5"/>
  </mergeCells>
  <phoneticPr fontId="16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7D9678-CB62-4022-B69C-094F2D0703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8F68AE-2FE4-4447-9F30-BA94E17232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E4FA77-257B-4A9C-A119-D9F9C68C352F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6.1 Lisa 1 Parendustööd</vt:lpstr>
      <vt:lpstr>Lisa 6.1 Lisa 2 Sisustus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</dc:creator>
  <cp:keywords/>
  <dc:description/>
  <cp:lastModifiedBy>Krista Pihlapuu</cp:lastModifiedBy>
  <cp:revision/>
  <dcterms:created xsi:type="dcterms:W3CDTF">2011-09-27T10:48:38Z</dcterms:created>
  <dcterms:modified xsi:type="dcterms:W3CDTF">2023-02-17T09:41:05Z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